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RIHL-IDF\SDAOLH\BPFLSH\ANNEE_2023\10-regles financement 2023\Outils\Tableau Logements foyers\"/>
    </mc:Choice>
  </mc:AlternateContent>
  <bookViews>
    <workbookView xWindow="0" yWindow="0" windowWidth="20490" windowHeight="6705" tabRatio="856"/>
  </bookViews>
  <sheets>
    <sheet name="Notice" sheetId="1" r:id="rId1"/>
    <sheet name="1a. Tableau surface agrément" sheetId="2" r:id="rId2"/>
    <sheet name="1b. Tableau surface conv APL" sheetId="3" r:id="rId3"/>
    <sheet name="1c. Tableau surface solde" sheetId="4" r:id="rId4"/>
    <sheet name="4. Fiche prépa conv APL_RS" sheetId="5" r:id="rId5"/>
    <sheet name="Donnees" sheetId="6" r:id="rId6"/>
  </sheets>
  <externalReferences>
    <externalReference r:id="rId7"/>
    <externalReference r:id="rId8"/>
  </externalReferences>
  <definedNames>
    <definedName name="_xlnm._FilterDatabase" localSheetId="1" hidden="1">'1a. Tableau surface agrément'!$A$14:$N$14</definedName>
    <definedName name="_xlnm._FilterDatabase" localSheetId="2" hidden="1">'1b. Tableau surface conv APL'!$A$14:$N$14</definedName>
    <definedName name="_xlnm._FilterDatabase" localSheetId="3" hidden="1">'1c. Tableau surface solde'!$A$14:$N$14</definedName>
    <definedName name="_xlnm._FilterDatabase" localSheetId="5" hidden="1">Donnees!$A$3:$E$1271</definedName>
    <definedName name="cdd">#REF!</definedName>
    <definedName name="DATEVERSION">'[1]suivi des rectificatifs'!$A$24</definedName>
    <definedName name="Essonne">Donnees!$C$771:$C$964</definedName>
    <definedName name="Hauts_de_Seine">Donnees!$C$965:$C$1000</definedName>
    <definedName name="Lm_zone_PLS" localSheetId="2">#REF!</definedName>
    <definedName name="Lm_zone_PLS" localSheetId="3">#REF!</definedName>
    <definedName name="Lm_zone_PLS" localSheetId="4">#REF!</definedName>
    <definedName name="Lm_zone_PLS">#REF!</definedName>
    <definedName name="Lm_zone_PLUS" localSheetId="2">#REF!</definedName>
    <definedName name="Lm_zone_PLUS" localSheetId="3">#REF!</definedName>
    <definedName name="Lm_zone_PLUS" localSheetId="4">#REF!</definedName>
    <definedName name="Lm_zone_PLUS">#REF!</definedName>
    <definedName name="Paris">Donnees!$C$4</definedName>
    <definedName name="Seine_et_Marne">Donnees!$C$5:$C$511</definedName>
    <definedName name="Seine_Saint_Denis">Donnees!$C$1001:$C$1040</definedName>
    <definedName name="stade_avancement_fiche" localSheetId="2">#REF!</definedName>
    <definedName name="stade_avancement_fiche" localSheetId="3">#REF!</definedName>
    <definedName name="stade_avancement_fiche" localSheetId="4">#REF!</definedName>
    <definedName name="stade_avancement_fiche">#REF!</definedName>
    <definedName name="Val_de_Marne">Donnees!$C$1041:$C$1087</definedName>
    <definedName name="Val_de_Oise">Donnees!$C$1088:$C$1271</definedName>
    <definedName name="Val_dOise">Donnees!$C$1088:$C$1271</definedName>
    <definedName name="VERSION">'[1]suivi des rectificatifs'!$B$24</definedName>
    <definedName name="Yvelines">Donnees!$C$512:$C$770</definedName>
    <definedName name="_xlnm.Print_Area" localSheetId="1">'1a. Tableau surface agrément'!$A$1:$AG$164</definedName>
    <definedName name="_xlnm.Print_Area" localSheetId="2">'1b. Tableau surface conv APL'!$A$1:$AF$164</definedName>
    <definedName name="_xlnm.Print_Area" localSheetId="3">'1c. Tableau surface solde'!$A$1:$AF$164</definedName>
    <definedName name="_xlnm.Print_Area" localSheetId="4">'4. Fiche prépa conv APL_RS'!$A$1:$K$236</definedName>
    <definedName name="_xlnm.Print_Area" localSheetId="5">Donnees!$A$1:$W$1271</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2" i="1" l="1"/>
  <c r="F2" i="1"/>
  <c r="Y34" i="2" l="1"/>
  <c r="Y33" i="2"/>
  <c r="Y32" i="2"/>
  <c r="Y31" i="2"/>
  <c r="Y30" i="2"/>
  <c r="Y29" i="2"/>
  <c r="Y28" i="2"/>
  <c r="Y35" i="2" s="1"/>
  <c r="U29" i="2"/>
  <c r="U30" i="2"/>
  <c r="U31" i="2"/>
  <c r="U32" i="2"/>
  <c r="U33" i="2"/>
  <c r="U34" i="2"/>
  <c r="U28" i="2"/>
  <c r="Y34" i="3"/>
  <c r="Y33" i="3"/>
  <c r="Y32" i="3"/>
  <c r="Y31" i="3"/>
  <c r="Y30" i="3"/>
  <c r="Y29" i="3"/>
  <c r="Y28" i="3"/>
  <c r="U29" i="3"/>
  <c r="U30" i="3"/>
  <c r="U31" i="3"/>
  <c r="U32" i="3"/>
  <c r="U33" i="3"/>
  <c r="U34" i="3"/>
  <c r="U28" i="3"/>
  <c r="Y29" i="4"/>
  <c r="Y30" i="4"/>
  <c r="Y31" i="4"/>
  <c r="Y32" i="4"/>
  <c r="Y33" i="4"/>
  <c r="Y34" i="4"/>
  <c r="Y28" i="4"/>
  <c r="U29" i="4"/>
  <c r="U30" i="4"/>
  <c r="U31" i="4"/>
  <c r="U32" i="4"/>
  <c r="U33" i="4"/>
  <c r="U34" i="4"/>
  <c r="U28" i="4"/>
  <c r="U56" i="4"/>
  <c r="U55" i="4"/>
  <c r="U54" i="4"/>
  <c r="U53" i="4"/>
  <c r="U52" i="4"/>
  <c r="U51" i="4"/>
  <c r="U50" i="4"/>
  <c r="U45" i="4"/>
  <c r="U44" i="4"/>
  <c r="U43" i="4"/>
  <c r="U42" i="4"/>
  <c r="U41" i="4"/>
  <c r="U40" i="4"/>
  <c r="U39" i="4"/>
  <c r="U51" i="3"/>
  <c r="U52" i="3"/>
  <c r="U53" i="3"/>
  <c r="U54" i="3"/>
  <c r="U55" i="3"/>
  <c r="U56" i="3"/>
  <c r="U50" i="3"/>
  <c r="U40" i="3"/>
  <c r="U41" i="3"/>
  <c r="U42" i="3"/>
  <c r="U43" i="3"/>
  <c r="U44" i="3"/>
  <c r="U45" i="3"/>
  <c r="U39" i="3"/>
  <c r="U51" i="2"/>
  <c r="U52" i="2"/>
  <c r="U53" i="2"/>
  <c r="U54" i="2"/>
  <c r="U55" i="2"/>
  <c r="U56" i="2"/>
  <c r="U50" i="2"/>
  <c r="U40" i="2"/>
  <c r="U41" i="2"/>
  <c r="U42" i="2"/>
  <c r="U43" i="2"/>
  <c r="U44" i="2"/>
  <c r="U45" i="2"/>
  <c r="U39" i="2"/>
  <c r="U21" i="2"/>
  <c r="U20" i="2"/>
  <c r="U19" i="2"/>
  <c r="U18" i="2"/>
  <c r="U17" i="2"/>
  <c r="U16" i="2"/>
  <c r="U15" i="2"/>
  <c r="Y35" i="3" l="1"/>
  <c r="Y35" i="4"/>
  <c r="U46" i="4"/>
  <c r="U57" i="4"/>
  <c r="U35" i="4"/>
  <c r="U57" i="3"/>
  <c r="U46" i="3"/>
  <c r="U35" i="3"/>
  <c r="U57" i="2"/>
  <c r="U46" i="2"/>
  <c r="U23" i="2"/>
  <c r="U35" i="2"/>
  <c r="I27" i="2" l="1"/>
  <c r="I15" i="2"/>
  <c r="I16" i="2"/>
  <c r="I17" i="2"/>
  <c r="I18" i="2"/>
  <c r="I19" i="2"/>
  <c r="I20" i="2"/>
  <c r="I21" i="2"/>
  <c r="I22" i="2"/>
  <c r="I23" i="2"/>
  <c r="I24" i="2"/>
  <c r="I25" i="2"/>
  <c r="I26"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P16" i="2"/>
  <c r="AD225" i="5" l="1"/>
  <c r="AD224" i="5"/>
  <c r="AD223" i="5"/>
  <c r="AD222" i="5"/>
  <c r="AD147" i="5"/>
  <c r="AD145" i="5"/>
  <c r="AD144" i="5"/>
  <c r="AD142" i="5"/>
  <c r="AD141" i="5"/>
  <c r="AC135" i="5"/>
  <c r="AC134" i="5"/>
  <c r="K62" i="5"/>
  <c r="K61" i="5"/>
  <c r="K60" i="5"/>
  <c r="K59" i="5"/>
  <c r="K58" i="5"/>
  <c r="K57" i="5"/>
  <c r="K56" i="5"/>
  <c r="K55" i="5"/>
  <c r="D50" i="5"/>
  <c r="C26" i="5"/>
  <c r="D13" i="5"/>
  <c r="D12" i="5"/>
  <c r="C27" i="5" s="1"/>
  <c r="D11" i="5"/>
  <c r="D10" i="5"/>
  <c r="D9" i="5"/>
  <c r="J5" i="5"/>
  <c r="P164" i="4"/>
  <c r="O164" i="4"/>
  <c r="M164" i="4"/>
  <c r="J164" i="4"/>
  <c r="Q164" i="4" s="1"/>
  <c r="I164" i="4"/>
  <c r="P163" i="4"/>
  <c r="O163" i="4"/>
  <c r="M163" i="4"/>
  <c r="J163" i="4"/>
  <c r="Q163" i="4" s="1"/>
  <c r="I163" i="4"/>
  <c r="P162" i="4"/>
  <c r="O162" i="4"/>
  <c r="M162" i="4"/>
  <c r="J162" i="4"/>
  <c r="Q162" i="4" s="1"/>
  <c r="I162" i="4"/>
  <c r="P161" i="4"/>
  <c r="O161" i="4"/>
  <c r="M161" i="4"/>
  <c r="J161" i="4"/>
  <c r="Q161" i="4" s="1"/>
  <c r="I161" i="4"/>
  <c r="P160" i="4"/>
  <c r="O160" i="4"/>
  <c r="M160" i="4"/>
  <c r="J160" i="4"/>
  <c r="Q160" i="4" s="1"/>
  <c r="I160" i="4"/>
  <c r="P159" i="4"/>
  <c r="O159" i="4"/>
  <c r="M159" i="4"/>
  <c r="J159" i="4"/>
  <c r="Q159" i="4" s="1"/>
  <c r="I159" i="4"/>
  <c r="P158" i="4"/>
  <c r="O158" i="4"/>
  <c r="M158" i="4"/>
  <c r="J158" i="4"/>
  <c r="Q158" i="4" s="1"/>
  <c r="I158" i="4"/>
  <c r="P157" i="4"/>
  <c r="O157" i="4"/>
  <c r="M157" i="4"/>
  <c r="J157" i="4"/>
  <c r="Q157" i="4" s="1"/>
  <c r="I157" i="4"/>
  <c r="P156" i="4"/>
  <c r="O156" i="4"/>
  <c r="M156" i="4"/>
  <c r="J156" i="4"/>
  <c r="Q156" i="4" s="1"/>
  <c r="I156" i="4"/>
  <c r="P155" i="4"/>
  <c r="O155" i="4"/>
  <c r="M155" i="4"/>
  <c r="J155" i="4"/>
  <c r="Q155" i="4" s="1"/>
  <c r="I155" i="4"/>
  <c r="P154" i="4"/>
  <c r="O154" i="4"/>
  <c r="M154" i="4"/>
  <c r="J154" i="4"/>
  <c r="Q154" i="4" s="1"/>
  <c r="I154" i="4"/>
  <c r="P153" i="4"/>
  <c r="O153" i="4"/>
  <c r="M153" i="4"/>
  <c r="J153" i="4"/>
  <c r="Q153" i="4" s="1"/>
  <c r="I153" i="4"/>
  <c r="P152" i="4"/>
  <c r="O152" i="4"/>
  <c r="M152" i="4"/>
  <c r="J152" i="4"/>
  <c r="Q152" i="4" s="1"/>
  <c r="I152" i="4"/>
  <c r="P151" i="4"/>
  <c r="O151" i="4"/>
  <c r="M151" i="4"/>
  <c r="J151" i="4"/>
  <c r="Q151" i="4" s="1"/>
  <c r="I151" i="4"/>
  <c r="P150" i="4"/>
  <c r="O150" i="4"/>
  <c r="M150" i="4"/>
  <c r="J150" i="4"/>
  <c r="Q150" i="4" s="1"/>
  <c r="I150" i="4"/>
  <c r="P149" i="4"/>
  <c r="O149" i="4"/>
  <c r="M149" i="4"/>
  <c r="J149" i="4"/>
  <c r="Q149" i="4" s="1"/>
  <c r="I149" i="4"/>
  <c r="P148" i="4"/>
  <c r="O148" i="4"/>
  <c r="M148" i="4"/>
  <c r="J148" i="4"/>
  <c r="Q148" i="4" s="1"/>
  <c r="I148" i="4"/>
  <c r="P147" i="4"/>
  <c r="O147" i="4"/>
  <c r="M147" i="4"/>
  <c r="J147" i="4"/>
  <c r="Q147" i="4" s="1"/>
  <c r="I147" i="4"/>
  <c r="P146" i="4"/>
  <c r="O146" i="4"/>
  <c r="M146" i="4"/>
  <c r="J146" i="4"/>
  <c r="Q146" i="4" s="1"/>
  <c r="I146" i="4"/>
  <c r="P145" i="4"/>
  <c r="O145" i="4"/>
  <c r="M145" i="4"/>
  <c r="J145" i="4"/>
  <c r="Q145" i="4" s="1"/>
  <c r="I145" i="4"/>
  <c r="P144" i="4"/>
  <c r="O144" i="4"/>
  <c r="M144" i="4"/>
  <c r="J144" i="4"/>
  <c r="Q144" i="4" s="1"/>
  <c r="I144" i="4"/>
  <c r="P143" i="4"/>
  <c r="O143" i="4"/>
  <c r="M143" i="4"/>
  <c r="J143" i="4"/>
  <c r="Q143" i="4" s="1"/>
  <c r="I143" i="4"/>
  <c r="P142" i="4"/>
  <c r="O142" i="4"/>
  <c r="M142" i="4"/>
  <c r="J142" i="4"/>
  <c r="Q142" i="4" s="1"/>
  <c r="I142" i="4"/>
  <c r="P141" i="4"/>
  <c r="O141" i="4"/>
  <c r="M141" i="4"/>
  <c r="J141" i="4"/>
  <c r="Q141" i="4" s="1"/>
  <c r="I141" i="4"/>
  <c r="P140" i="4"/>
  <c r="O140" i="4"/>
  <c r="M140" i="4"/>
  <c r="J140" i="4"/>
  <c r="Q140" i="4" s="1"/>
  <c r="I140" i="4"/>
  <c r="P139" i="4"/>
  <c r="O139" i="4"/>
  <c r="M139" i="4"/>
  <c r="J139" i="4"/>
  <c r="Q139" i="4" s="1"/>
  <c r="I139" i="4"/>
  <c r="P138" i="4"/>
  <c r="O138" i="4"/>
  <c r="M138" i="4"/>
  <c r="J138" i="4"/>
  <c r="Q138" i="4" s="1"/>
  <c r="I138" i="4"/>
  <c r="P137" i="4"/>
  <c r="O137" i="4"/>
  <c r="M137" i="4"/>
  <c r="J137" i="4"/>
  <c r="Q137" i="4" s="1"/>
  <c r="I137" i="4"/>
  <c r="P136" i="4"/>
  <c r="O136" i="4"/>
  <c r="M136" i="4"/>
  <c r="J136" i="4"/>
  <c r="Q136" i="4" s="1"/>
  <c r="I136" i="4"/>
  <c r="P135" i="4"/>
  <c r="O135" i="4"/>
  <c r="M135" i="4"/>
  <c r="J135" i="4"/>
  <c r="Q135" i="4" s="1"/>
  <c r="I135" i="4"/>
  <c r="P134" i="4"/>
  <c r="O134" i="4"/>
  <c r="M134" i="4"/>
  <c r="J134" i="4"/>
  <c r="Q134" i="4" s="1"/>
  <c r="I134" i="4"/>
  <c r="P133" i="4"/>
  <c r="O133" i="4"/>
  <c r="M133" i="4"/>
  <c r="J133" i="4"/>
  <c r="Q133" i="4" s="1"/>
  <c r="I133" i="4"/>
  <c r="P132" i="4"/>
  <c r="O132" i="4"/>
  <c r="M132" i="4"/>
  <c r="J132" i="4"/>
  <c r="Q132" i="4" s="1"/>
  <c r="I132" i="4"/>
  <c r="P131" i="4"/>
  <c r="O131" i="4"/>
  <c r="M131" i="4"/>
  <c r="J131" i="4"/>
  <c r="Q131" i="4" s="1"/>
  <c r="I131" i="4"/>
  <c r="P130" i="4"/>
  <c r="O130" i="4"/>
  <c r="M130" i="4"/>
  <c r="J130" i="4"/>
  <c r="Q130" i="4" s="1"/>
  <c r="I130" i="4"/>
  <c r="P129" i="4"/>
  <c r="O129" i="4"/>
  <c r="M129" i="4"/>
  <c r="J129" i="4"/>
  <c r="Q129" i="4" s="1"/>
  <c r="I129" i="4"/>
  <c r="P128" i="4"/>
  <c r="O128" i="4"/>
  <c r="M128" i="4"/>
  <c r="J128" i="4"/>
  <c r="Q128" i="4" s="1"/>
  <c r="I128" i="4"/>
  <c r="P127" i="4"/>
  <c r="O127" i="4"/>
  <c r="M127" i="4"/>
  <c r="J127" i="4"/>
  <c r="Q127" i="4" s="1"/>
  <c r="I127" i="4"/>
  <c r="P126" i="4"/>
  <c r="O126" i="4"/>
  <c r="M126" i="4"/>
  <c r="J126" i="4"/>
  <c r="Q126" i="4" s="1"/>
  <c r="I126" i="4"/>
  <c r="P125" i="4"/>
  <c r="O125" i="4"/>
  <c r="M125" i="4"/>
  <c r="J125" i="4"/>
  <c r="Q125" i="4" s="1"/>
  <c r="I125" i="4"/>
  <c r="P124" i="4"/>
  <c r="O124" i="4"/>
  <c r="M124" i="4"/>
  <c r="J124" i="4"/>
  <c r="Q124" i="4" s="1"/>
  <c r="I124" i="4"/>
  <c r="P123" i="4"/>
  <c r="O123" i="4"/>
  <c r="M123" i="4"/>
  <c r="J123" i="4"/>
  <c r="Q123" i="4" s="1"/>
  <c r="I123" i="4"/>
  <c r="P122" i="4"/>
  <c r="O122" i="4"/>
  <c r="M122" i="4"/>
  <c r="J122" i="4"/>
  <c r="Q122" i="4" s="1"/>
  <c r="I122" i="4"/>
  <c r="P121" i="4"/>
  <c r="O121" i="4"/>
  <c r="M121" i="4"/>
  <c r="J121" i="4"/>
  <c r="Q121" i="4" s="1"/>
  <c r="I121" i="4"/>
  <c r="P120" i="4"/>
  <c r="O120" i="4"/>
  <c r="M120" i="4"/>
  <c r="J120" i="4"/>
  <c r="Q120" i="4" s="1"/>
  <c r="I120" i="4"/>
  <c r="P119" i="4"/>
  <c r="O119" i="4"/>
  <c r="M119" i="4"/>
  <c r="J119" i="4"/>
  <c r="Q119" i="4" s="1"/>
  <c r="I119" i="4"/>
  <c r="P118" i="4"/>
  <c r="O118" i="4"/>
  <c r="M118" i="4"/>
  <c r="J118" i="4"/>
  <c r="Q118" i="4" s="1"/>
  <c r="I118" i="4"/>
  <c r="P117" i="4"/>
  <c r="O117" i="4"/>
  <c r="M117" i="4"/>
  <c r="J117" i="4"/>
  <c r="Q117" i="4" s="1"/>
  <c r="I117" i="4"/>
  <c r="P116" i="4"/>
  <c r="O116" i="4"/>
  <c r="M116" i="4"/>
  <c r="J116" i="4"/>
  <c r="Q116" i="4" s="1"/>
  <c r="I116" i="4"/>
  <c r="P115" i="4"/>
  <c r="O115" i="4"/>
  <c r="M115" i="4"/>
  <c r="J115" i="4"/>
  <c r="Q115" i="4" s="1"/>
  <c r="I115" i="4"/>
  <c r="P114" i="4"/>
  <c r="O114" i="4"/>
  <c r="M114" i="4"/>
  <c r="J114" i="4"/>
  <c r="Q114" i="4" s="1"/>
  <c r="I114" i="4"/>
  <c r="P113" i="4"/>
  <c r="O113" i="4"/>
  <c r="M113" i="4"/>
  <c r="J113" i="4"/>
  <c r="Q113" i="4" s="1"/>
  <c r="I113" i="4"/>
  <c r="P112" i="4"/>
  <c r="O112" i="4"/>
  <c r="M112" i="4"/>
  <c r="J112" i="4"/>
  <c r="Q112" i="4" s="1"/>
  <c r="I112" i="4"/>
  <c r="P111" i="4"/>
  <c r="O111" i="4"/>
  <c r="M111" i="4"/>
  <c r="J111" i="4"/>
  <c r="Q111" i="4" s="1"/>
  <c r="I111" i="4"/>
  <c r="P110" i="4"/>
  <c r="O110" i="4"/>
  <c r="M110" i="4"/>
  <c r="J110" i="4"/>
  <c r="Q110" i="4" s="1"/>
  <c r="I110" i="4"/>
  <c r="T109" i="4" a="1"/>
  <c r="T109" i="4" s="1"/>
  <c r="P109" i="4"/>
  <c r="O109" i="4"/>
  <c r="M109" i="4"/>
  <c r="J109" i="4"/>
  <c r="Q109" i="4" s="1"/>
  <c r="I109" i="4"/>
  <c r="T108" i="4" a="1"/>
  <c r="T108" i="4" s="1"/>
  <c r="P108" i="4"/>
  <c r="O108" i="4"/>
  <c r="M108" i="4"/>
  <c r="J108" i="4"/>
  <c r="Q108" i="4" s="1"/>
  <c r="I108" i="4"/>
  <c r="T107" i="4" a="1"/>
  <c r="T107" i="4" s="1"/>
  <c r="P107" i="4"/>
  <c r="O107" i="4"/>
  <c r="M107" i="4"/>
  <c r="J107" i="4"/>
  <c r="Q107" i="4" s="1"/>
  <c r="I107" i="4"/>
  <c r="T106" i="4" a="1"/>
  <c r="T106" i="4" s="1"/>
  <c r="P106" i="4"/>
  <c r="O106" i="4"/>
  <c r="M106" i="4"/>
  <c r="J106" i="4"/>
  <c r="Q106" i="4" s="1"/>
  <c r="I106" i="4"/>
  <c r="T105" i="4" a="1"/>
  <c r="T105" i="4" s="1"/>
  <c r="P105" i="4"/>
  <c r="O105" i="4"/>
  <c r="M105" i="4"/>
  <c r="J105" i="4"/>
  <c r="Q105" i="4" s="1"/>
  <c r="I105" i="4"/>
  <c r="T104" i="4" a="1"/>
  <c r="T104" i="4" s="1"/>
  <c r="P104" i="4"/>
  <c r="O104" i="4"/>
  <c r="M104" i="4"/>
  <c r="J104" i="4"/>
  <c r="Q104" i="4" s="1"/>
  <c r="I104" i="4"/>
  <c r="T103" i="4" a="1"/>
  <c r="T103" i="4" s="1"/>
  <c r="P103" i="4"/>
  <c r="O103" i="4"/>
  <c r="M103" i="4"/>
  <c r="J103" i="4"/>
  <c r="Q103" i="4" s="1"/>
  <c r="I103" i="4"/>
  <c r="T102" i="4" a="1"/>
  <c r="T102" i="4" s="1"/>
  <c r="P102" i="4"/>
  <c r="O102" i="4"/>
  <c r="M102" i="4"/>
  <c r="J102" i="4"/>
  <c r="Q102" i="4" s="1"/>
  <c r="I102" i="4"/>
  <c r="T101" i="4"/>
  <c r="P101" i="4"/>
  <c r="O101" i="4"/>
  <c r="M101" i="4"/>
  <c r="J101" i="4"/>
  <c r="Q101" i="4" s="1"/>
  <c r="I101" i="4"/>
  <c r="P100" i="4"/>
  <c r="O100" i="4"/>
  <c r="M100" i="4"/>
  <c r="J100" i="4"/>
  <c r="Q100" i="4" s="1"/>
  <c r="I100" i="4"/>
  <c r="P99" i="4"/>
  <c r="O99" i="4"/>
  <c r="M99" i="4"/>
  <c r="J99" i="4"/>
  <c r="Q99" i="4" s="1"/>
  <c r="I99" i="4"/>
  <c r="P98" i="4"/>
  <c r="O98" i="4"/>
  <c r="M98" i="4"/>
  <c r="J98" i="4"/>
  <c r="Q98" i="4" s="1"/>
  <c r="I98" i="4"/>
  <c r="P97" i="4"/>
  <c r="O97" i="4"/>
  <c r="M97" i="4"/>
  <c r="J97" i="4"/>
  <c r="Q97" i="4" s="1"/>
  <c r="I97" i="4"/>
  <c r="T96" i="4"/>
  <c r="P96" i="4"/>
  <c r="O96" i="4"/>
  <c r="M96" i="4"/>
  <c r="J96" i="4"/>
  <c r="Q96" i="4" s="1"/>
  <c r="I96" i="4"/>
  <c r="T95" i="4"/>
  <c r="P95" i="4"/>
  <c r="O95" i="4"/>
  <c r="M95" i="4"/>
  <c r="J95" i="4"/>
  <c r="Q95" i="4" s="1"/>
  <c r="I95" i="4"/>
  <c r="T94" i="4"/>
  <c r="P94" i="4"/>
  <c r="O94" i="4"/>
  <c r="M94" i="4"/>
  <c r="J94" i="4"/>
  <c r="Q94" i="4" s="1"/>
  <c r="I94" i="4"/>
  <c r="T93" i="4"/>
  <c r="P93" i="4"/>
  <c r="O93" i="4"/>
  <c r="M93" i="4"/>
  <c r="J93" i="4"/>
  <c r="Q93" i="4" s="1"/>
  <c r="I93" i="4"/>
  <c r="T92" i="4"/>
  <c r="P92" i="4"/>
  <c r="O92" i="4"/>
  <c r="M92" i="4"/>
  <c r="J92" i="4"/>
  <c r="Q92" i="4" s="1"/>
  <c r="I92" i="4"/>
  <c r="T91" i="4"/>
  <c r="P91" i="4"/>
  <c r="O91" i="4"/>
  <c r="M91" i="4"/>
  <c r="J91" i="4"/>
  <c r="Q91" i="4" s="1"/>
  <c r="I91" i="4"/>
  <c r="T90" i="4"/>
  <c r="P90" i="4"/>
  <c r="O90" i="4"/>
  <c r="M90" i="4"/>
  <c r="J90" i="4"/>
  <c r="Q90" i="4" s="1"/>
  <c r="I90" i="4"/>
  <c r="T89" i="4"/>
  <c r="P89" i="4"/>
  <c r="O89" i="4"/>
  <c r="M89" i="4"/>
  <c r="J89" i="4"/>
  <c r="Q89" i="4" s="1"/>
  <c r="I89" i="4"/>
  <c r="T88" i="4"/>
  <c r="P88" i="4"/>
  <c r="O88" i="4"/>
  <c r="M88" i="4"/>
  <c r="J88" i="4"/>
  <c r="Q88" i="4" s="1"/>
  <c r="I88" i="4"/>
  <c r="P87" i="4"/>
  <c r="O87" i="4"/>
  <c r="M87" i="4"/>
  <c r="J87" i="4"/>
  <c r="Q87" i="4" s="1"/>
  <c r="I87" i="4"/>
  <c r="P86" i="4"/>
  <c r="O86" i="4"/>
  <c r="M86" i="4"/>
  <c r="J86" i="4"/>
  <c r="Q86" i="4" s="1"/>
  <c r="I86" i="4"/>
  <c r="P85" i="4"/>
  <c r="O85" i="4"/>
  <c r="M85" i="4"/>
  <c r="J85" i="4"/>
  <c r="Q85" i="4" s="1"/>
  <c r="I85" i="4"/>
  <c r="P84" i="4"/>
  <c r="O84" i="4"/>
  <c r="M84" i="4"/>
  <c r="J84" i="4"/>
  <c r="Q84" i="4" s="1"/>
  <c r="I84" i="4"/>
  <c r="T83" i="4"/>
  <c r="P83" i="4"/>
  <c r="O83" i="4"/>
  <c r="M83" i="4"/>
  <c r="J83" i="4"/>
  <c r="Q83" i="4" s="1"/>
  <c r="I83" i="4"/>
  <c r="T82" i="4"/>
  <c r="P82" i="4"/>
  <c r="O82" i="4"/>
  <c r="M82" i="4"/>
  <c r="J82" i="4"/>
  <c r="Q82" i="4" s="1"/>
  <c r="I82" i="4"/>
  <c r="T81" i="4"/>
  <c r="P81" i="4"/>
  <c r="O81" i="4"/>
  <c r="M81" i="4"/>
  <c r="J81" i="4"/>
  <c r="Q81" i="4" s="1"/>
  <c r="I81" i="4"/>
  <c r="T80" i="4"/>
  <c r="P80" i="4"/>
  <c r="O80" i="4"/>
  <c r="M80" i="4"/>
  <c r="J80" i="4"/>
  <c r="Q80" i="4" s="1"/>
  <c r="I80" i="4"/>
  <c r="T79" i="4"/>
  <c r="P79" i="4"/>
  <c r="O79" i="4"/>
  <c r="M79" i="4"/>
  <c r="J79" i="4"/>
  <c r="Q79" i="4" s="1"/>
  <c r="I79" i="4"/>
  <c r="T78" i="4"/>
  <c r="P78" i="4"/>
  <c r="O78" i="4"/>
  <c r="M78" i="4"/>
  <c r="J78" i="4"/>
  <c r="Q78" i="4" s="1"/>
  <c r="I78" i="4"/>
  <c r="T77" i="4"/>
  <c r="P77" i="4"/>
  <c r="O77" i="4"/>
  <c r="M77" i="4"/>
  <c r="J77" i="4"/>
  <c r="Q77" i="4" s="1"/>
  <c r="I77" i="4"/>
  <c r="T76" i="4"/>
  <c r="P76" i="4"/>
  <c r="O76" i="4"/>
  <c r="M76" i="4"/>
  <c r="J76" i="4"/>
  <c r="Q76" i="4" s="1"/>
  <c r="I76" i="4"/>
  <c r="T75" i="4"/>
  <c r="P75" i="4"/>
  <c r="O75" i="4"/>
  <c r="M75" i="4"/>
  <c r="J75" i="4"/>
  <c r="Q75" i="4" s="1"/>
  <c r="I75" i="4"/>
  <c r="P74" i="4"/>
  <c r="O74" i="4"/>
  <c r="M74" i="4"/>
  <c r="J74" i="4"/>
  <c r="Q74" i="4" s="1"/>
  <c r="I74" i="4"/>
  <c r="P73" i="4"/>
  <c r="O73" i="4"/>
  <c r="M73" i="4"/>
  <c r="J73" i="4"/>
  <c r="Q73" i="4" s="1"/>
  <c r="I73" i="4"/>
  <c r="P72" i="4"/>
  <c r="O72" i="4"/>
  <c r="M72" i="4"/>
  <c r="J72" i="4"/>
  <c r="Q72" i="4" s="1"/>
  <c r="I72" i="4"/>
  <c r="P71" i="4"/>
  <c r="O71" i="4"/>
  <c r="M71" i="4"/>
  <c r="J71" i="4"/>
  <c r="Q71" i="4" s="1"/>
  <c r="I71" i="4"/>
  <c r="P70" i="4"/>
  <c r="O70" i="4"/>
  <c r="M70" i="4"/>
  <c r="J70" i="4"/>
  <c r="Q70" i="4" s="1"/>
  <c r="I70" i="4"/>
  <c r="P69" i="4"/>
  <c r="O69" i="4"/>
  <c r="M69" i="4"/>
  <c r="J69" i="4"/>
  <c r="Q69" i="4" s="1"/>
  <c r="I69" i="4"/>
  <c r="P68" i="4"/>
  <c r="O68" i="4"/>
  <c r="M68" i="4"/>
  <c r="J68" i="4"/>
  <c r="Q68" i="4" s="1"/>
  <c r="I68" i="4"/>
  <c r="P67" i="4"/>
  <c r="O67" i="4"/>
  <c r="M67" i="4"/>
  <c r="J67" i="4"/>
  <c r="Q67" i="4" s="1"/>
  <c r="I67" i="4"/>
  <c r="P66" i="4"/>
  <c r="O66" i="4"/>
  <c r="M66" i="4"/>
  <c r="J66" i="4"/>
  <c r="Q66" i="4" s="1"/>
  <c r="I66" i="4"/>
  <c r="P65" i="4"/>
  <c r="O65" i="4"/>
  <c r="M65" i="4"/>
  <c r="J65" i="4"/>
  <c r="Q65" i="4" s="1"/>
  <c r="I65" i="4"/>
  <c r="P64" i="4"/>
  <c r="O64" i="4"/>
  <c r="M64" i="4"/>
  <c r="J64" i="4"/>
  <c r="Q64" i="4" s="1"/>
  <c r="I64" i="4"/>
  <c r="P63" i="4"/>
  <c r="O63" i="4"/>
  <c r="M63" i="4"/>
  <c r="J63" i="4"/>
  <c r="Q63" i="4" s="1"/>
  <c r="I63" i="4"/>
  <c r="P62" i="4"/>
  <c r="O62" i="4"/>
  <c r="M62" i="4"/>
  <c r="J62" i="4"/>
  <c r="Q62" i="4" s="1"/>
  <c r="I62" i="4"/>
  <c r="T61" i="4"/>
  <c r="U61" i="4" s="1"/>
  <c r="P61" i="4"/>
  <c r="O61" i="4"/>
  <c r="M61" i="4"/>
  <c r="J61" i="4"/>
  <c r="Q61" i="4" s="1"/>
  <c r="I61" i="4"/>
  <c r="P60" i="4"/>
  <c r="O60" i="4"/>
  <c r="M60" i="4"/>
  <c r="J60" i="4"/>
  <c r="Q60" i="4" s="1"/>
  <c r="I60" i="4"/>
  <c r="P59" i="4"/>
  <c r="O59" i="4"/>
  <c r="M59" i="4"/>
  <c r="J59" i="4"/>
  <c r="Q59" i="4" s="1"/>
  <c r="I59" i="4"/>
  <c r="P58" i="4"/>
  <c r="O58" i="4"/>
  <c r="M58" i="4"/>
  <c r="J58" i="4"/>
  <c r="Q58" i="4" s="1"/>
  <c r="I58" i="4"/>
  <c r="P57" i="4"/>
  <c r="O57" i="4"/>
  <c r="M57" i="4"/>
  <c r="J57" i="4"/>
  <c r="Q57" i="4" s="1"/>
  <c r="I57" i="4"/>
  <c r="T56" i="4"/>
  <c r="P56" i="4"/>
  <c r="O56" i="4"/>
  <c r="M56" i="4"/>
  <c r="J56" i="4"/>
  <c r="Q56" i="4" s="1"/>
  <c r="I56" i="4"/>
  <c r="T55" i="4"/>
  <c r="P55" i="4"/>
  <c r="O55" i="4"/>
  <c r="M55" i="4"/>
  <c r="J55" i="4"/>
  <c r="Q55" i="4" s="1"/>
  <c r="I55" i="4"/>
  <c r="T54" i="4"/>
  <c r="P54" i="4"/>
  <c r="O54" i="4"/>
  <c r="M54" i="4"/>
  <c r="J54" i="4"/>
  <c r="Q54" i="4" s="1"/>
  <c r="I54" i="4"/>
  <c r="T53" i="4"/>
  <c r="P53" i="4"/>
  <c r="O53" i="4"/>
  <c r="M53" i="4"/>
  <c r="J53" i="4"/>
  <c r="Q53" i="4" s="1"/>
  <c r="I53" i="4"/>
  <c r="T52" i="4"/>
  <c r="P52" i="4"/>
  <c r="O52" i="4"/>
  <c r="M52" i="4"/>
  <c r="J52" i="4"/>
  <c r="Q52" i="4" s="1"/>
  <c r="I52" i="4"/>
  <c r="T51" i="4"/>
  <c r="P51" i="4"/>
  <c r="O51" i="4"/>
  <c r="M51" i="4"/>
  <c r="J51" i="4"/>
  <c r="Q51" i="4" s="1"/>
  <c r="I51" i="4"/>
  <c r="T50" i="4"/>
  <c r="P50" i="4"/>
  <c r="O50" i="4"/>
  <c r="M50" i="4"/>
  <c r="J50" i="4"/>
  <c r="Q50" i="4" s="1"/>
  <c r="I50" i="4"/>
  <c r="P49" i="4"/>
  <c r="O49" i="4"/>
  <c r="M49" i="4"/>
  <c r="J49" i="4"/>
  <c r="Q49" i="4" s="1"/>
  <c r="I49" i="4"/>
  <c r="P48" i="4"/>
  <c r="O48" i="4"/>
  <c r="M48" i="4"/>
  <c r="J48" i="4"/>
  <c r="Q48" i="4" s="1"/>
  <c r="I48" i="4"/>
  <c r="P47" i="4"/>
  <c r="O47" i="4"/>
  <c r="M47" i="4"/>
  <c r="J47" i="4"/>
  <c r="Q47" i="4" s="1"/>
  <c r="I47" i="4"/>
  <c r="P46" i="4"/>
  <c r="O46" i="4"/>
  <c r="M46" i="4"/>
  <c r="J46" i="4"/>
  <c r="Q46" i="4" s="1"/>
  <c r="I46" i="4"/>
  <c r="T45" i="4"/>
  <c r="P45" i="4"/>
  <c r="O45" i="4"/>
  <c r="M45" i="4"/>
  <c r="J45" i="4"/>
  <c r="I45" i="4"/>
  <c r="T44" i="4"/>
  <c r="P44" i="4"/>
  <c r="O44" i="4"/>
  <c r="M44" i="4"/>
  <c r="J44" i="4"/>
  <c r="Q44" i="4" s="1"/>
  <c r="I44" i="4"/>
  <c r="T43" i="4"/>
  <c r="P43" i="4"/>
  <c r="O43" i="4"/>
  <c r="M43" i="4"/>
  <c r="J43" i="4"/>
  <c r="Q43" i="4" s="1"/>
  <c r="I43" i="4"/>
  <c r="T42" i="4"/>
  <c r="P42" i="4"/>
  <c r="O42" i="4"/>
  <c r="M42" i="4"/>
  <c r="J42" i="4"/>
  <c r="Q42" i="4" s="1"/>
  <c r="I42" i="4"/>
  <c r="T41" i="4"/>
  <c r="P41" i="4"/>
  <c r="O41" i="4"/>
  <c r="M41" i="4"/>
  <c r="J41" i="4"/>
  <c r="Q41" i="4" s="1"/>
  <c r="I41" i="4"/>
  <c r="T40" i="4"/>
  <c r="P40" i="4"/>
  <c r="O40" i="4"/>
  <c r="M40" i="4"/>
  <c r="J40" i="4"/>
  <c r="Q40" i="4" s="1"/>
  <c r="I40" i="4"/>
  <c r="T39" i="4"/>
  <c r="P39" i="4"/>
  <c r="O39" i="4"/>
  <c r="M39" i="4"/>
  <c r="J39" i="4"/>
  <c r="Q39" i="4" s="1"/>
  <c r="I39" i="4"/>
  <c r="P38" i="4"/>
  <c r="O38" i="4"/>
  <c r="M38" i="4"/>
  <c r="J38" i="4"/>
  <c r="Q38" i="4" s="1"/>
  <c r="I38" i="4"/>
  <c r="P37" i="4"/>
  <c r="O37" i="4"/>
  <c r="M37" i="4"/>
  <c r="J37" i="4"/>
  <c r="Q37" i="4" s="1"/>
  <c r="I37" i="4"/>
  <c r="P36" i="4"/>
  <c r="O36" i="4"/>
  <c r="M36" i="4"/>
  <c r="J36" i="4"/>
  <c r="Q36" i="4" s="1"/>
  <c r="I36" i="4"/>
  <c r="P35" i="4"/>
  <c r="O35" i="4"/>
  <c r="M35" i="4"/>
  <c r="J35" i="4"/>
  <c r="Q35" i="4" s="1"/>
  <c r="I35" i="4"/>
  <c r="X34" i="4"/>
  <c r="T34" i="4"/>
  <c r="P34" i="4"/>
  <c r="O34" i="4"/>
  <c r="M34" i="4"/>
  <c r="J34" i="4"/>
  <c r="Q34" i="4" s="1"/>
  <c r="I34" i="4"/>
  <c r="X33" i="4"/>
  <c r="T33" i="4"/>
  <c r="P33" i="4"/>
  <c r="O33" i="4"/>
  <c r="M33" i="4"/>
  <c r="J33" i="4"/>
  <c r="Q33" i="4" s="1"/>
  <c r="I33" i="4"/>
  <c r="X32" i="4"/>
  <c r="T32" i="4"/>
  <c r="P32" i="4"/>
  <c r="O32" i="4"/>
  <c r="M32" i="4"/>
  <c r="J32" i="4"/>
  <c r="Q32" i="4" s="1"/>
  <c r="I32" i="4"/>
  <c r="X31" i="4"/>
  <c r="T31" i="4"/>
  <c r="P31" i="4"/>
  <c r="O31" i="4"/>
  <c r="M31" i="4"/>
  <c r="J31" i="4"/>
  <c r="Q31" i="4" s="1"/>
  <c r="I31" i="4"/>
  <c r="X30" i="4"/>
  <c r="T30" i="4"/>
  <c r="P30" i="4"/>
  <c r="O30" i="4"/>
  <c r="M30" i="4"/>
  <c r="J30" i="4"/>
  <c r="Q30" i="4" s="1"/>
  <c r="I30" i="4"/>
  <c r="X29" i="4"/>
  <c r="T29" i="4"/>
  <c r="P29" i="4"/>
  <c r="O29" i="4"/>
  <c r="M29" i="4"/>
  <c r="J29" i="4"/>
  <c r="Q29" i="4" s="1"/>
  <c r="I29" i="4"/>
  <c r="X28" i="4"/>
  <c r="T28" i="4"/>
  <c r="P28" i="4"/>
  <c r="O28" i="4"/>
  <c r="M28" i="4"/>
  <c r="J28" i="4"/>
  <c r="Q28" i="4" s="1"/>
  <c r="I28" i="4"/>
  <c r="P27" i="4"/>
  <c r="O27" i="4"/>
  <c r="M27" i="4"/>
  <c r="J27" i="4"/>
  <c r="Q27" i="4" s="1"/>
  <c r="I27" i="4"/>
  <c r="P26" i="4"/>
  <c r="O26" i="4"/>
  <c r="M26" i="4"/>
  <c r="J26" i="4"/>
  <c r="Q26" i="4" s="1"/>
  <c r="I26" i="4"/>
  <c r="P25" i="4"/>
  <c r="O25" i="4"/>
  <c r="M25" i="4"/>
  <c r="J25" i="4"/>
  <c r="Q25" i="4" s="1"/>
  <c r="I25" i="4"/>
  <c r="P24" i="4"/>
  <c r="O24" i="4"/>
  <c r="M24" i="4"/>
  <c r="J24" i="4"/>
  <c r="Q24" i="4" s="1"/>
  <c r="I24" i="4"/>
  <c r="P23" i="4"/>
  <c r="O23" i="4"/>
  <c r="M23" i="4"/>
  <c r="J23" i="4"/>
  <c r="Q23" i="4" s="1"/>
  <c r="I23" i="4"/>
  <c r="V22" i="4"/>
  <c r="U22" i="4"/>
  <c r="P22" i="4"/>
  <c r="O22" i="4"/>
  <c r="M22" i="4"/>
  <c r="J22" i="4"/>
  <c r="Q22" i="4" s="1"/>
  <c r="I22" i="4"/>
  <c r="U21" i="4"/>
  <c r="T21" i="4"/>
  <c r="P21" i="4"/>
  <c r="O21" i="4"/>
  <c r="M21" i="4"/>
  <c r="I21" i="4"/>
  <c r="U20" i="4"/>
  <c r="T20" i="4"/>
  <c r="M20" i="4"/>
  <c r="I20" i="4"/>
  <c r="U19" i="4"/>
  <c r="T19" i="4"/>
  <c r="P19" i="4"/>
  <c r="O19" i="4"/>
  <c r="M19" i="4"/>
  <c r="I19" i="4"/>
  <c r="U18" i="4"/>
  <c r="T18" i="4"/>
  <c r="P18" i="4"/>
  <c r="O18" i="4"/>
  <c r="M18" i="4"/>
  <c r="I18" i="4"/>
  <c r="U17" i="4"/>
  <c r="T17" i="4"/>
  <c r="P17" i="4"/>
  <c r="O17" i="4"/>
  <c r="M17" i="4"/>
  <c r="I17" i="4"/>
  <c r="U16" i="4"/>
  <c r="T16" i="4"/>
  <c r="M16" i="4"/>
  <c r="I16" i="4"/>
  <c r="U15" i="4"/>
  <c r="T15" i="4"/>
  <c r="M15" i="4"/>
  <c r="I15" i="4"/>
  <c r="M7" i="4"/>
  <c r="O16" i="4" s="1"/>
  <c r="P164" i="3"/>
  <c r="O164" i="3"/>
  <c r="M164" i="3"/>
  <c r="J164" i="3"/>
  <c r="Q164" i="3" s="1"/>
  <c r="I164" i="3"/>
  <c r="P163" i="3"/>
  <c r="O163" i="3"/>
  <c r="M163" i="3"/>
  <c r="J163" i="3"/>
  <c r="Q163" i="3" s="1"/>
  <c r="I163" i="3"/>
  <c r="P162" i="3"/>
  <c r="O162" i="3"/>
  <c r="M162" i="3"/>
  <c r="J162" i="3"/>
  <c r="Q162" i="3" s="1"/>
  <c r="I162" i="3"/>
  <c r="P161" i="3"/>
  <c r="O161" i="3"/>
  <c r="M161" i="3"/>
  <c r="J161" i="3"/>
  <c r="Q161" i="3" s="1"/>
  <c r="I161" i="3"/>
  <c r="P160" i="3"/>
  <c r="O160" i="3"/>
  <c r="M160" i="3"/>
  <c r="J160" i="3"/>
  <c r="Q160" i="3" s="1"/>
  <c r="I160" i="3"/>
  <c r="P159" i="3"/>
  <c r="O159" i="3"/>
  <c r="M159" i="3"/>
  <c r="J159" i="3"/>
  <c r="Q159" i="3" s="1"/>
  <c r="I159" i="3"/>
  <c r="P158" i="3"/>
  <c r="O158" i="3"/>
  <c r="M158" i="3"/>
  <c r="J158" i="3"/>
  <c r="Q158" i="3" s="1"/>
  <c r="I158" i="3"/>
  <c r="P157" i="3"/>
  <c r="O157" i="3"/>
  <c r="M157" i="3"/>
  <c r="J157" i="3"/>
  <c r="Q157" i="3" s="1"/>
  <c r="I157" i="3"/>
  <c r="P156" i="3"/>
  <c r="O156" i="3"/>
  <c r="M156" i="3"/>
  <c r="J156" i="3"/>
  <c r="Q156" i="3" s="1"/>
  <c r="I156" i="3"/>
  <c r="P155" i="3"/>
  <c r="O155" i="3"/>
  <c r="M155" i="3"/>
  <c r="J155" i="3"/>
  <c r="Q155" i="3" s="1"/>
  <c r="I155" i="3"/>
  <c r="P154" i="3"/>
  <c r="O154" i="3"/>
  <c r="M154" i="3"/>
  <c r="J154" i="3"/>
  <c r="Q154" i="3" s="1"/>
  <c r="I154" i="3"/>
  <c r="P153" i="3"/>
  <c r="O153" i="3"/>
  <c r="M153" i="3"/>
  <c r="J153" i="3"/>
  <c r="Q153" i="3" s="1"/>
  <c r="I153" i="3"/>
  <c r="P152" i="3"/>
  <c r="O152" i="3"/>
  <c r="M152" i="3"/>
  <c r="J152" i="3"/>
  <c r="Q152" i="3" s="1"/>
  <c r="I152" i="3"/>
  <c r="P151" i="3"/>
  <c r="O151" i="3"/>
  <c r="M151" i="3"/>
  <c r="J151" i="3"/>
  <c r="Q151" i="3" s="1"/>
  <c r="I151" i="3"/>
  <c r="P150" i="3"/>
  <c r="O150" i="3"/>
  <c r="M150" i="3"/>
  <c r="J150" i="3"/>
  <c r="Q150" i="3" s="1"/>
  <c r="I150" i="3"/>
  <c r="P149" i="3"/>
  <c r="O149" i="3"/>
  <c r="M149" i="3"/>
  <c r="J149" i="3"/>
  <c r="Q149" i="3" s="1"/>
  <c r="I149" i="3"/>
  <c r="P148" i="3"/>
  <c r="O148" i="3"/>
  <c r="M148" i="3"/>
  <c r="J148" i="3"/>
  <c r="Q148" i="3" s="1"/>
  <c r="I148" i="3"/>
  <c r="P147" i="3"/>
  <c r="O147" i="3"/>
  <c r="M147" i="3"/>
  <c r="J147" i="3"/>
  <c r="Q147" i="3" s="1"/>
  <c r="I147" i="3"/>
  <c r="P146" i="3"/>
  <c r="O146" i="3"/>
  <c r="M146" i="3"/>
  <c r="J146" i="3"/>
  <c r="Q146" i="3" s="1"/>
  <c r="I146" i="3"/>
  <c r="P145" i="3"/>
  <c r="O145" i="3"/>
  <c r="M145" i="3"/>
  <c r="J145" i="3"/>
  <c r="Q145" i="3" s="1"/>
  <c r="I145" i="3"/>
  <c r="P144" i="3"/>
  <c r="O144" i="3"/>
  <c r="M144" i="3"/>
  <c r="J144" i="3"/>
  <c r="Q144" i="3" s="1"/>
  <c r="I144" i="3"/>
  <c r="P143" i="3"/>
  <c r="O143" i="3"/>
  <c r="M143" i="3"/>
  <c r="J143" i="3"/>
  <c r="Q143" i="3" s="1"/>
  <c r="I143" i="3"/>
  <c r="P142" i="3"/>
  <c r="O142" i="3"/>
  <c r="M142" i="3"/>
  <c r="J142" i="3"/>
  <c r="Q142" i="3" s="1"/>
  <c r="I142" i="3"/>
  <c r="P141" i="3"/>
  <c r="O141" i="3"/>
  <c r="M141" i="3"/>
  <c r="J141" i="3"/>
  <c r="Q141" i="3" s="1"/>
  <c r="I141" i="3"/>
  <c r="P140" i="3"/>
  <c r="O140" i="3"/>
  <c r="M140" i="3"/>
  <c r="J140" i="3"/>
  <c r="Q140" i="3" s="1"/>
  <c r="I140" i="3"/>
  <c r="P139" i="3"/>
  <c r="O139" i="3"/>
  <c r="M139" i="3"/>
  <c r="J139" i="3"/>
  <c r="Q139" i="3" s="1"/>
  <c r="I139" i="3"/>
  <c r="P138" i="3"/>
  <c r="O138" i="3"/>
  <c r="M138" i="3"/>
  <c r="J138" i="3"/>
  <c r="Q138" i="3" s="1"/>
  <c r="I138" i="3"/>
  <c r="P137" i="3"/>
  <c r="O137" i="3"/>
  <c r="M137" i="3"/>
  <c r="J137" i="3"/>
  <c r="Q137" i="3" s="1"/>
  <c r="I137" i="3"/>
  <c r="P136" i="3"/>
  <c r="O136" i="3"/>
  <c r="M136" i="3"/>
  <c r="J136" i="3"/>
  <c r="Q136" i="3" s="1"/>
  <c r="I136" i="3"/>
  <c r="P135" i="3"/>
  <c r="O135" i="3"/>
  <c r="M135" i="3"/>
  <c r="J135" i="3"/>
  <c r="Q135" i="3" s="1"/>
  <c r="I135" i="3"/>
  <c r="P134" i="3"/>
  <c r="O134" i="3"/>
  <c r="M134" i="3"/>
  <c r="J134" i="3"/>
  <c r="Q134" i="3" s="1"/>
  <c r="I134" i="3"/>
  <c r="P133" i="3"/>
  <c r="O133" i="3"/>
  <c r="M133" i="3"/>
  <c r="J133" i="3"/>
  <c r="Q133" i="3" s="1"/>
  <c r="I133" i="3"/>
  <c r="P132" i="3"/>
  <c r="O132" i="3"/>
  <c r="M132" i="3"/>
  <c r="J132" i="3"/>
  <c r="Q132" i="3" s="1"/>
  <c r="I132" i="3"/>
  <c r="P131" i="3"/>
  <c r="O131" i="3"/>
  <c r="M131" i="3"/>
  <c r="J131" i="3"/>
  <c r="Q131" i="3" s="1"/>
  <c r="I131" i="3"/>
  <c r="P130" i="3"/>
  <c r="O130" i="3"/>
  <c r="M130" i="3"/>
  <c r="J130" i="3"/>
  <c r="Q130" i="3" s="1"/>
  <c r="I130" i="3"/>
  <c r="P129" i="3"/>
  <c r="O129" i="3"/>
  <c r="M129" i="3"/>
  <c r="J129" i="3"/>
  <c r="Q129" i="3" s="1"/>
  <c r="I129" i="3"/>
  <c r="P128" i="3"/>
  <c r="O128" i="3"/>
  <c r="M128" i="3"/>
  <c r="J128" i="3"/>
  <c r="Q128" i="3" s="1"/>
  <c r="I128" i="3"/>
  <c r="P127" i="3"/>
  <c r="O127" i="3"/>
  <c r="M127" i="3"/>
  <c r="J127" i="3"/>
  <c r="Q127" i="3" s="1"/>
  <c r="I127" i="3"/>
  <c r="P126" i="3"/>
  <c r="O126" i="3"/>
  <c r="M126" i="3"/>
  <c r="J126" i="3"/>
  <c r="Q126" i="3" s="1"/>
  <c r="I126" i="3"/>
  <c r="P125" i="3"/>
  <c r="O125" i="3"/>
  <c r="M125" i="3"/>
  <c r="J125" i="3"/>
  <c r="Q125" i="3" s="1"/>
  <c r="I125" i="3"/>
  <c r="P124" i="3"/>
  <c r="O124" i="3"/>
  <c r="M124" i="3"/>
  <c r="J124" i="3"/>
  <c r="Q124" i="3" s="1"/>
  <c r="I124" i="3"/>
  <c r="P123" i="3"/>
  <c r="O123" i="3"/>
  <c r="M123" i="3"/>
  <c r="J123" i="3"/>
  <c r="Q123" i="3" s="1"/>
  <c r="I123" i="3"/>
  <c r="P122" i="3"/>
  <c r="O122" i="3"/>
  <c r="M122" i="3"/>
  <c r="J122" i="3"/>
  <c r="Q122" i="3" s="1"/>
  <c r="I122" i="3"/>
  <c r="P121" i="3"/>
  <c r="O121" i="3"/>
  <c r="M121" i="3"/>
  <c r="J121" i="3"/>
  <c r="Q121" i="3" s="1"/>
  <c r="I121" i="3"/>
  <c r="P120" i="3"/>
  <c r="O120" i="3"/>
  <c r="M120" i="3"/>
  <c r="J120" i="3"/>
  <c r="Q120" i="3" s="1"/>
  <c r="I120" i="3"/>
  <c r="P119" i="3"/>
  <c r="O119" i="3"/>
  <c r="M119" i="3"/>
  <c r="J119" i="3"/>
  <c r="Q119" i="3" s="1"/>
  <c r="I119" i="3"/>
  <c r="P118" i="3"/>
  <c r="O118" i="3"/>
  <c r="M118" i="3"/>
  <c r="J118" i="3"/>
  <c r="Q118" i="3" s="1"/>
  <c r="I118" i="3"/>
  <c r="P117" i="3"/>
  <c r="O117" i="3"/>
  <c r="M117" i="3"/>
  <c r="J117" i="3"/>
  <c r="Q117" i="3" s="1"/>
  <c r="I117" i="3"/>
  <c r="P116" i="3"/>
  <c r="O116" i="3"/>
  <c r="M116" i="3"/>
  <c r="J116" i="3"/>
  <c r="Q116" i="3" s="1"/>
  <c r="I116" i="3"/>
  <c r="P115" i="3"/>
  <c r="O115" i="3"/>
  <c r="M115" i="3"/>
  <c r="J115" i="3"/>
  <c r="Q115" i="3" s="1"/>
  <c r="I115" i="3"/>
  <c r="P114" i="3"/>
  <c r="O114" i="3"/>
  <c r="M114" i="3"/>
  <c r="J114" i="3"/>
  <c r="Q114" i="3" s="1"/>
  <c r="I114" i="3"/>
  <c r="P113" i="3"/>
  <c r="O113" i="3"/>
  <c r="M113" i="3"/>
  <c r="J113" i="3"/>
  <c r="Q113" i="3" s="1"/>
  <c r="I113" i="3"/>
  <c r="P112" i="3"/>
  <c r="O112" i="3"/>
  <c r="M112" i="3"/>
  <c r="J112" i="3"/>
  <c r="Q112" i="3" s="1"/>
  <c r="I112" i="3"/>
  <c r="P111" i="3"/>
  <c r="O111" i="3"/>
  <c r="M111" i="3"/>
  <c r="J111" i="3"/>
  <c r="Q111" i="3" s="1"/>
  <c r="I111" i="3"/>
  <c r="P110" i="3"/>
  <c r="O110" i="3"/>
  <c r="M110" i="3"/>
  <c r="J110" i="3"/>
  <c r="Q110" i="3" s="1"/>
  <c r="I110" i="3"/>
  <c r="T109" i="3" a="1"/>
  <c r="T109" i="3" s="1"/>
  <c r="P109" i="3"/>
  <c r="O109" i="3"/>
  <c r="M109" i="3"/>
  <c r="J109" i="3"/>
  <c r="Q109" i="3" s="1"/>
  <c r="I109" i="3"/>
  <c r="T108" i="3" a="1"/>
  <c r="T108" i="3" s="1"/>
  <c r="P108" i="3"/>
  <c r="O108" i="3"/>
  <c r="M108" i="3"/>
  <c r="J108" i="3"/>
  <c r="Q108" i="3" s="1"/>
  <c r="I108" i="3"/>
  <c r="T107" i="3" a="1"/>
  <c r="T107" i="3" s="1"/>
  <c r="P107" i="3"/>
  <c r="O107" i="3"/>
  <c r="M107" i="3"/>
  <c r="J107" i="3"/>
  <c r="Q107" i="3" s="1"/>
  <c r="I107" i="3"/>
  <c r="T106" i="3" a="1"/>
  <c r="T106" i="3" s="1"/>
  <c r="P106" i="3"/>
  <c r="O106" i="3"/>
  <c r="M106" i="3"/>
  <c r="J106" i="3"/>
  <c r="Q106" i="3" s="1"/>
  <c r="I106" i="3"/>
  <c r="T105" i="3" a="1"/>
  <c r="T105" i="3" s="1"/>
  <c r="P105" i="3"/>
  <c r="O105" i="3"/>
  <c r="M105" i="3"/>
  <c r="J105" i="3"/>
  <c r="Q105" i="3" s="1"/>
  <c r="I105" i="3"/>
  <c r="T104" i="3" a="1"/>
  <c r="T104" i="3" s="1"/>
  <c r="P104" i="3"/>
  <c r="O104" i="3"/>
  <c r="M104" i="3"/>
  <c r="J104" i="3"/>
  <c r="Q104" i="3" s="1"/>
  <c r="I104" i="3"/>
  <c r="T103" i="3" a="1"/>
  <c r="T103" i="3" s="1"/>
  <c r="P103" i="3"/>
  <c r="O103" i="3"/>
  <c r="M103" i="3"/>
  <c r="J103" i="3"/>
  <c r="Q103" i="3" s="1"/>
  <c r="I103" i="3"/>
  <c r="T102" i="3" a="1"/>
  <c r="T102" i="3" s="1"/>
  <c r="P102" i="3"/>
  <c r="O102" i="3"/>
  <c r="M102" i="3"/>
  <c r="J102" i="3"/>
  <c r="Q102" i="3" s="1"/>
  <c r="I102" i="3"/>
  <c r="T101" i="3"/>
  <c r="P101" i="3"/>
  <c r="O101" i="3"/>
  <c r="M101" i="3"/>
  <c r="J101" i="3"/>
  <c r="Q101" i="3" s="1"/>
  <c r="I101" i="3"/>
  <c r="P100" i="3"/>
  <c r="O100" i="3"/>
  <c r="M100" i="3"/>
  <c r="J100" i="3"/>
  <c r="Q100" i="3" s="1"/>
  <c r="I100" i="3"/>
  <c r="P99" i="3"/>
  <c r="O99" i="3"/>
  <c r="M99" i="3"/>
  <c r="J99" i="3"/>
  <c r="Q99" i="3" s="1"/>
  <c r="I99" i="3"/>
  <c r="P98" i="3"/>
  <c r="O98" i="3"/>
  <c r="M98" i="3"/>
  <c r="J98" i="3"/>
  <c r="Q98" i="3" s="1"/>
  <c r="I98" i="3"/>
  <c r="P97" i="3"/>
  <c r="O97" i="3"/>
  <c r="M97" i="3"/>
  <c r="J97" i="3"/>
  <c r="Q97" i="3" s="1"/>
  <c r="I97" i="3"/>
  <c r="T96" i="3"/>
  <c r="P96" i="3"/>
  <c r="O96" i="3"/>
  <c r="M96" i="3"/>
  <c r="J96" i="3"/>
  <c r="Q96" i="3" s="1"/>
  <c r="I96" i="3"/>
  <c r="T95" i="3"/>
  <c r="P95" i="3"/>
  <c r="O95" i="3"/>
  <c r="M95" i="3"/>
  <c r="J95" i="3"/>
  <c r="Q95" i="3" s="1"/>
  <c r="I95" i="3"/>
  <c r="T94" i="3"/>
  <c r="P94" i="3"/>
  <c r="O94" i="3"/>
  <c r="M94" i="3"/>
  <c r="J94" i="3"/>
  <c r="Q94" i="3" s="1"/>
  <c r="I94" i="3"/>
  <c r="T93" i="3"/>
  <c r="P93" i="3"/>
  <c r="O93" i="3"/>
  <c r="M93" i="3"/>
  <c r="J93" i="3"/>
  <c r="Q93" i="3" s="1"/>
  <c r="I93" i="3"/>
  <c r="T92" i="3"/>
  <c r="P92" i="3"/>
  <c r="O92" i="3"/>
  <c r="M92" i="3"/>
  <c r="J92" i="3"/>
  <c r="Q92" i="3" s="1"/>
  <c r="I92" i="3"/>
  <c r="T91" i="3"/>
  <c r="P91" i="3"/>
  <c r="O91" i="3"/>
  <c r="M91" i="3"/>
  <c r="J91" i="3"/>
  <c r="Q91" i="3" s="1"/>
  <c r="I91" i="3"/>
  <c r="T90" i="3"/>
  <c r="P90" i="3"/>
  <c r="O90" i="3"/>
  <c r="M90" i="3"/>
  <c r="J90" i="3"/>
  <c r="Q90" i="3" s="1"/>
  <c r="I90" i="3"/>
  <c r="T89" i="3"/>
  <c r="P89" i="3"/>
  <c r="O89" i="3"/>
  <c r="M89" i="3"/>
  <c r="J89" i="3"/>
  <c r="Q89" i="3" s="1"/>
  <c r="I89" i="3"/>
  <c r="T88" i="3"/>
  <c r="P88" i="3"/>
  <c r="O88" i="3"/>
  <c r="M88" i="3"/>
  <c r="J88" i="3"/>
  <c r="Q88" i="3" s="1"/>
  <c r="I88" i="3"/>
  <c r="P87" i="3"/>
  <c r="O87" i="3"/>
  <c r="M87" i="3"/>
  <c r="J87" i="3"/>
  <c r="Q87" i="3" s="1"/>
  <c r="I87" i="3"/>
  <c r="P86" i="3"/>
  <c r="O86" i="3"/>
  <c r="M86" i="3"/>
  <c r="J86" i="3"/>
  <c r="Q86" i="3" s="1"/>
  <c r="I86" i="3"/>
  <c r="P85" i="3"/>
  <c r="O85" i="3"/>
  <c r="M85" i="3"/>
  <c r="J85" i="3"/>
  <c r="Q85" i="3" s="1"/>
  <c r="I85" i="3"/>
  <c r="P84" i="3"/>
  <c r="O84" i="3"/>
  <c r="M84" i="3"/>
  <c r="J84" i="3"/>
  <c r="Q84" i="3" s="1"/>
  <c r="I84" i="3"/>
  <c r="T83" i="3"/>
  <c r="P83" i="3"/>
  <c r="O83" i="3"/>
  <c r="M83" i="3"/>
  <c r="J83" i="3"/>
  <c r="Q83" i="3" s="1"/>
  <c r="I83" i="3"/>
  <c r="T82" i="3"/>
  <c r="P82" i="3"/>
  <c r="O82" i="3"/>
  <c r="M82" i="3"/>
  <c r="J82" i="3"/>
  <c r="Q82" i="3" s="1"/>
  <c r="I82" i="3"/>
  <c r="T81" i="3"/>
  <c r="P81" i="3"/>
  <c r="O81" i="3"/>
  <c r="M81" i="3"/>
  <c r="J81" i="3"/>
  <c r="Q81" i="3" s="1"/>
  <c r="I81" i="3"/>
  <c r="T80" i="3"/>
  <c r="P80" i="3"/>
  <c r="O80" i="3"/>
  <c r="M80" i="3"/>
  <c r="J80" i="3"/>
  <c r="Q80" i="3" s="1"/>
  <c r="I80" i="3"/>
  <c r="T79" i="3"/>
  <c r="P79" i="3"/>
  <c r="O79" i="3"/>
  <c r="M79" i="3"/>
  <c r="J79" i="3"/>
  <c r="Q79" i="3" s="1"/>
  <c r="I79" i="3"/>
  <c r="T78" i="3"/>
  <c r="P78" i="3"/>
  <c r="O78" i="3"/>
  <c r="M78" i="3"/>
  <c r="J78" i="3"/>
  <c r="Q78" i="3" s="1"/>
  <c r="I78" i="3"/>
  <c r="T77" i="3"/>
  <c r="P77" i="3"/>
  <c r="O77" i="3"/>
  <c r="M77" i="3"/>
  <c r="J77" i="3"/>
  <c r="Q77" i="3" s="1"/>
  <c r="I77" i="3"/>
  <c r="T76" i="3"/>
  <c r="P76" i="3"/>
  <c r="O76" i="3"/>
  <c r="M76" i="3"/>
  <c r="J76" i="3"/>
  <c r="Q76" i="3" s="1"/>
  <c r="I76" i="3"/>
  <c r="T75" i="3"/>
  <c r="P75" i="3"/>
  <c r="O75" i="3"/>
  <c r="M75" i="3"/>
  <c r="J75" i="3"/>
  <c r="Q75" i="3" s="1"/>
  <c r="I75" i="3"/>
  <c r="P74" i="3"/>
  <c r="O74" i="3"/>
  <c r="M74" i="3"/>
  <c r="J74" i="3"/>
  <c r="Q74" i="3" s="1"/>
  <c r="I74" i="3"/>
  <c r="P73" i="3"/>
  <c r="O73" i="3"/>
  <c r="M73" i="3"/>
  <c r="J73" i="3"/>
  <c r="Q73" i="3" s="1"/>
  <c r="I73" i="3"/>
  <c r="P72" i="3"/>
  <c r="O72" i="3"/>
  <c r="M72" i="3"/>
  <c r="J72" i="3"/>
  <c r="Q72" i="3" s="1"/>
  <c r="I72" i="3"/>
  <c r="P71" i="3"/>
  <c r="O71" i="3"/>
  <c r="M71" i="3"/>
  <c r="J71" i="3"/>
  <c r="Q71" i="3" s="1"/>
  <c r="I71" i="3"/>
  <c r="P70" i="3"/>
  <c r="O70" i="3"/>
  <c r="M70" i="3"/>
  <c r="J70" i="3"/>
  <c r="Q70" i="3" s="1"/>
  <c r="I70" i="3"/>
  <c r="P69" i="3"/>
  <c r="O69" i="3"/>
  <c r="M69" i="3"/>
  <c r="J69" i="3"/>
  <c r="Q69" i="3" s="1"/>
  <c r="I69" i="3"/>
  <c r="P68" i="3"/>
  <c r="O68" i="3"/>
  <c r="M68" i="3"/>
  <c r="J68" i="3"/>
  <c r="Q68" i="3" s="1"/>
  <c r="I68" i="3"/>
  <c r="P67" i="3"/>
  <c r="O67" i="3"/>
  <c r="M67" i="3"/>
  <c r="J67" i="3"/>
  <c r="Q67" i="3" s="1"/>
  <c r="I67" i="3"/>
  <c r="P66" i="3"/>
  <c r="O66" i="3"/>
  <c r="M66" i="3"/>
  <c r="J66" i="3"/>
  <c r="Q66" i="3" s="1"/>
  <c r="I66" i="3"/>
  <c r="P65" i="3"/>
  <c r="O65" i="3"/>
  <c r="M65" i="3"/>
  <c r="J65" i="3"/>
  <c r="Q65" i="3" s="1"/>
  <c r="I65" i="3"/>
  <c r="P64" i="3"/>
  <c r="O64" i="3"/>
  <c r="M64" i="3"/>
  <c r="J64" i="3"/>
  <c r="Q64" i="3" s="1"/>
  <c r="I64" i="3"/>
  <c r="P63" i="3"/>
  <c r="O63" i="3"/>
  <c r="M63" i="3"/>
  <c r="J63" i="3"/>
  <c r="Q63" i="3" s="1"/>
  <c r="I63" i="3"/>
  <c r="P62" i="3"/>
  <c r="O62" i="3"/>
  <c r="M62" i="3"/>
  <c r="J62" i="3"/>
  <c r="Q62" i="3" s="1"/>
  <c r="I62" i="3"/>
  <c r="T61" i="3"/>
  <c r="U61" i="3" s="1"/>
  <c r="P61" i="3"/>
  <c r="O61" i="3"/>
  <c r="M61" i="3"/>
  <c r="J61" i="3"/>
  <c r="Q61" i="3" s="1"/>
  <c r="I61" i="3"/>
  <c r="P60" i="3"/>
  <c r="O60" i="3"/>
  <c r="M60" i="3"/>
  <c r="J60" i="3"/>
  <c r="Q60" i="3" s="1"/>
  <c r="I60" i="3"/>
  <c r="P59" i="3"/>
  <c r="O59" i="3"/>
  <c r="M59" i="3"/>
  <c r="J59" i="3"/>
  <c r="Q59" i="3" s="1"/>
  <c r="I59" i="3"/>
  <c r="P58" i="3"/>
  <c r="O58" i="3"/>
  <c r="M58" i="3"/>
  <c r="J58" i="3"/>
  <c r="Q58" i="3" s="1"/>
  <c r="I58" i="3"/>
  <c r="P57" i="3"/>
  <c r="O57" i="3"/>
  <c r="M57" i="3"/>
  <c r="J57" i="3"/>
  <c r="Q57" i="3" s="1"/>
  <c r="I57" i="3"/>
  <c r="T56" i="3"/>
  <c r="P56" i="3"/>
  <c r="O56" i="3"/>
  <c r="M56" i="3"/>
  <c r="J56" i="3"/>
  <c r="Q56" i="3" s="1"/>
  <c r="I56" i="3"/>
  <c r="T55" i="3"/>
  <c r="P55" i="3"/>
  <c r="O55" i="3"/>
  <c r="M55" i="3"/>
  <c r="J55" i="3"/>
  <c r="Q55" i="3" s="1"/>
  <c r="I55" i="3"/>
  <c r="T54" i="3"/>
  <c r="P54" i="3"/>
  <c r="O54" i="3"/>
  <c r="M54" i="3"/>
  <c r="J54" i="3"/>
  <c r="Q54" i="3" s="1"/>
  <c r="I54" i="3"/>
  <c r="T53" i="3"/>
  <c r="P53" i="3"/>
  <c r="O53" i="3"/>
  <c r="M53" i="3"/>
  <c r="J53" i="3"/>
  <c r="Q53" i="3" s="1"/>
  <c r="I53" i="3"/>
  <c r="T52" i="3"/>
  <c r="P52" i="3"/>
  <c r="O52" i="3"/>
  <c r="M52" i="3"/>
  <c r="J52" i="3"/>
  <c r="Q52" i="3" s="1"/>
  <c r="I52" i="3"/>
  <c r="T51" i="3"/>
  <c r="P51" i="3"/>
  <c r="O51" i="3"/>
  <c r="M51" i="3"/>
  <c r="J51" i="3"/>
  <c r="Q51" i="3" s="1"/>
  <c r="I51" i="3"/>
  <c r="T50" i="3"/>
  <c r="P50" i="3"/>
  <c r="O50" i="3"/>
  <c r="M50" i="3"/>
  <c r="J50" i="3"/>
  <c r="Q50" i="3" s="1"/>
  <c r="I50" i="3"/>
  <c r="P49" i="3"/>
  <c r="O49" i="3"/>
  <c r="M49" i="3"/>
  <c r="J49" i="3"/>
  <c r="Q49" i="3" s="1"/>
  <c r="I49" i="3"/>
  <c r="P48" i="3"/>
  <c r="O48" i="3"/>
  <c r="M48" i="3"/>
  <c r="J48" i="3"/>
  <c r="Q48" i="3" s="1"/>
  <c r="I48" i="3"/>
  <c r="P47" i="3"/>
  <c r="O47" i="3"/>
  <c r="M47" i="3"/>
  <c r="J47" i="3"/>
  <c r="Q47" i="3" s="1"/>
  <c r="I47" i="3"/>
  <c r="P46" i="3"/>
  <c r="O46" i="3"/>
  <c r="M46" i="3"/>
  <c r="J46" i="3"/>
  <c r="Q46" i="3" s="1"/>
  <c r="I46" i="3"/>
  <c r="T45" i="3"/>
  <c r="P45" i="3"/>
  <c r="O45" i="3"/>
  <c r="M45" i="3"/>
  <c r="J45" i="3"/>
  <c r="Q45" i="3" s="1"/>
  <c r="I45" i="3"/>
  <c r="T44" i="3"/>
  <c r="P44" i="3"/>
  <c r="O44" i="3"/>
  <c r="M44" i="3"/>
  <c r="J44" i="3"/>
  <c r="Q44" i="3" s="1"/>
  <c r="I44" i="3"/>
  <c r="T43" i="3"/>
  <c r="P43" i="3"/>
  <c r="O43" i="3"/>
  <c r="M43" i="3"/>
  <c r="J43" i="3"/>
  <c r="I43" i="3"/>
  <c r="T42" i="3"/>
  <c r="P42" i="3"/>
  <c r="O42" i="3"/>
  <c r="M42" i="3"/>
  <c r="J42" i="3"/>
  <c r="Q42" i="3" s="1"/>
  <c r="I42" i="3"/>
  <c r="T41" i="3"/>
  <c r="P41" i="3"/>
  <c r="O41" i="3"/>
  <c r="M41" i="3"/>
  <c r="J41" i="3"/>
  <c r="Q41" i="3" s="1"/>
  <c r="I41" i="3"/>
  <c r="T40" i="3"/>
  <c r="P40" i="3"/>
  <c r="O40" i="3"/>
  <c r="M40" i="3"/>
  <c r="J40" i="3"/>
  <c r="Q40" i="3" s="1"/>
  <c r="I40" i="3"/>
  <c r="T39" i="3"/>
  <c r="P39" i="3"/>
  <c r="O39" i="3"/>
  <c r="M39" i="3"/>
  <c r="J39" i="3"/>
  <c r="Q39" i="3" s="1"/>
  <c r="I39" i="3"/>
  <c r="P38" i="3"/>
  <c r="O38" i="3"/>
  <c r="M38" i="3"/>
  <c r="J38" i="3"/>
  <c r="Q38" i="3" s="1"/>
  <c r="I38" i="3"/>
  <c r="P37" i="3"/>
  <c r="O37" i="3"/>
  <c r="M37" i="3"/>
  <c r="J37" i="3"/>
  <c r="Q37" i="3" s="1"/>
  <c r="I37" i="3"/>
  <c r="P36" i="3"/>
  <c r="O36" i="3"/>
  <c r="M36" i="3"/>
  <c r="J36" i="3"/>
  <c r="Q36" i="3" s="1"/>
  <c r="I36" i="3"/>
  <c r="P35" i="3"/>
  <c r="O35" i="3"/>
  <c r="M35" i="3"/>
  <c r="J35" i="3"/>
  <c r="Q35" i="3" s="1"/>
  <c r="I35" i="3"/>
  <c r="X34" i="3"/>
  <c r="T34" i="3"/>
  <c r="P34" i="3"/>
  <c r="O34" i="3"/>
  <c r="M34" i="3"/>
  <c r="J34" i="3"/>
  <c r="Q34" i="3" s="1"/>
  <c r="I34" i="3"/>
  <c r="X33" i="3"/>
  <c r="T33" i="3"/>
  <c r="P33" i="3"/>
  <c r="O33" i="3"/>
  <c r="M33" i="3"/>
  <c r="J33" i="3"/>
  <c r="Q33" i="3" s="1"/>
  <c r="I33" i="3"/>
  <c r="X32" i="3"/>
  <c r="T32" i="3"/>
  <c r="P32" i="3"/>
  <c r="O32" i="3"/>
  <c r="M32" i="3"/>
  <c r="J32" i="3"/>
  <c r="Q32" i="3" s="1"/>
  <c r="I32" i="3"/>
  <c r="X31" i="3"/>
  <c r="T31" i="3"/>
  <c r="P31" i="3"/>
  <c r="O31" i="3"/>
  <c r="M31" i="3"/>
  <c r="J31" i="3"/>
  <c r="Q31" i="3" s="1"/>
  <c r="I31" i="3"/>
  <c r="X30" i="3"/>
  <c r="T30" i="3"/>
  <c r="P30" i="3"/>
  <c r="O30" i="3"/>
  <c r="M30" i="3"/>
  <c r="J30" i="3"/>
  <c r="Q30" i="3" s="1"/>
  <c r="I30" i="3"/>
  <c r="X29" i="3"/>
  <c r="T29" i="3"/>
  <c r="P29" i="3"/>
  <c r="O29" i="3"/>
  <c r="M29" i="3"/>
  <c r="J29" i="3"/>
  <c r="Q29" i="3" s="1"/>
  <c r="I29" i="3"/>
  <c r="X28" i="3"/>
  <c r="T28" i="3"/>
  <c r="P28" i="3"/>
  <c r="O28" i="3"/>
  <c r="M28" i="3"/>
  <c r="J28" i="3"/>
  <c r="Q28" i="3" s="1"/>
  <c r="I28" i="3"/>
  <c r="P27" i="3"/>
  <c r="O27" i="3"/>
  <c r="M27" i="3"/>
  <c r="J27" i="3"/>
  <c r="Q27" i="3" s="1"/>
  <c r="I27" i="3"/>
  <c r="P26" i="3"/>
  <c r="O26" i="3"/>
  <c r="M26" i="3"/>
  <c r="J26" i="3"/>
  <c r="Q26" i="3" s="1"/>
  <c r="I26" i="3"/>
  <c r="P25" i="3"/>
  <c r="O25" i="3"/>
  <c r="M25" i="3"/>
  <c r="J25" i="3"/>
  <c r="Q25" i="3" s="1"/>
  <c r="I25" i="3"/>
  <c r="P24" i="3"/>
  <c r="O24" i="3"/>
  <c r="M24" i="3"/>
  <c r="J24" i="3"/>
  <c r="Q24" i="3" s="1"/>
  <c r="I24" i="3"/>
  <c r="P23" i="3"/>
  <c r="O23" i="3"/>
  <c r="M23" i="3"/>
  <c r="J23" i="3"/>
  <c r="Q23" i="3" s="1"/>
  <c r="I23" i="3"/>
  <c r="V22" i="3"/>
  <c r="U22" i="3"/>
  <c r="P22" i="3"/>
  <c r="O22" i="3"/>
  <c r="M22" i="3"/>
  <c r="I22" i="3"/>
  <c r="U21" i="3"/>
  <c r="T21" i="3"/>
  <c r="P21" i="3"/>
  <c r="O21" i="3"/>
  <c r="M21" i="3"/>
  <c r="J21" i="3"/>
  <c r="Q21" i="3" s="1"/>
  <c r="I21" i="3"/>
  <c r="U20" i="3"/>
  <c r="T20" i="3"/>
  <c r="M20" i="3"/>
  <c r="I20" i="3"/>
  <c r="U19" i="3"/>
  <c r="T19" i="3"/>
  <c r="P19" i="3"/>
  <c r="O19" i="3"/>
  <c r="M19" i="3"/>
  <c r="I19" i="3"/>
  <c r="U18" i="3"/>
  <c r="T18" i="3"/>
  <c r="P18" i="3"/>
  <c r="O18" i="3"/>
  <c r="M18" i="3"/>
  <c r="I18" i="3"/>
  <c r="U17" i="3"/>
  <c r="T17" i="3"/>
  <c r="P17" i="3"/>
  <c r="O17" i="3"/>
  <c r="M17" i="3"/>
  <c r="I17" i="3"/>
  <c r="U16" i="3"/>
  <c r="T16" i="3"/>
  <c r="M16" i="3"/>
  <c r="I16" i="3"/>
  <c r="U15" i="3"/>
  <c r="T15" i="3"/>
  <c r="M15" i="3"/>
  <c r="I15" i="3"/>
  <c r="M7" i="3"/>
  <c r="O16" i="3" s="1"/>
  <c r="P164" i="2"/>
  <c r="O164" i="2"/>
  <c r="M164" i="2"/>
  <c r="J164" i="2"/>
  <c r="Q164" i="2" s="1"/>
  <c r="P163" i="2"/>
  <c r="O163" i="2"/>
  <c r="M163" i="2"/>
  <c r="J163" i="2"/>
  <c r="Q163" i="2" s="1"/>
  <c r="P162" i="2"/>
  <c r="O162" i="2"/>
  <c r="M162" i="2"/>
  <c r="J162" i="2"/>
  <c r="Q162" i="2" s="1"/>
  <c r="P161" i="2"/>
  <c r="O161" i="2"/>
  <c r="M161" i="2"/>
  <c r="J161" i="2"/>
  <c r="Q161" i="2" s="1"/>
  <c r="P160" i="2"/>
  <c r="O160" i="2"/>
  <c r="M160" i="2"/>
  <c r="J160" i="2"/>
  <c r="Q160" i="2" s="1"/>
  <c r="P159" i="2"/>
  <c r="O159" i="2"/>
  <c r="M159" i="2"/>
  <c r="J159" i="2"/>
  <c r="Q159" i="2" s="1"/>
  <c r="P158" i="2"/>
  <c r="O158" i="2"/>
  <c r="M158" i="2"/>
  <c r="J158" i="2"/>
  <c r="Q158" i="2" s="1"/>
  <c r="P157" i="2"/>
  <c r="O157" i="2"/>
  <c r="M157" i="2"/>
  <c r="J157" i="2"/>
  <c r="Q157" i="2" s="1"/>
  <c r="P156" i="2"/>
  <c r="O156" i="2"/>
  <c r="M156" i="2"/>
  <c r="J156" i="2"/>
  <c r="Q156" i="2" s="1"/>
  <c r="P155" i="2"/>
  <c r="O155" i="2"/>
  <c r="M155" i="2"/>
  <c r="J155" i="2"/>
  <c r="Q155" i="2" s="1"/>
  <c r="P154" i="2"/>
  <c r="O154" i="2"/>
  <c r="M154" i="2"/>
  <c r="J154" i="2"/>
  <c r="Q154" i="2" s="1"/>
  <c r="P153" i="2"/>
  <c r="O153" i="2"/>
  <c r="M153" i="2"/>
  <c r="J153" i="2"/>
  <c r="Q153" i="2" s="1"/>
  <c r="P152" i="2"/>
  <c r="O152" i="2"/>
  <c r="M152" i="2"/>
  <c r="J152" i="2"/>
  <c r="Q152" i="2" s="1"/>
  <c r="P151" i="2"/>
  <c r="O151" i="2"/>
  <c r="M151" i="2"/>
  <c r="J151" i="2"/>
  <c r="Q151" i="2" s="1"/>
  <c r="P150" i="2"/>
  <c r="O150" i="2"/>
  <c r="M150" i="2"/>
  <c r="J150" i="2"/>
  <c r="Q150" i="2" s="1"/>
  <c r="P149" i="2"/>
  <c r="O149" i="2"/>
  <c r="M149" i="2"/>
  <c r="J149" i="2"/>
  <c r="Q149" i="2" s="1"/>
  <c r="P148" i="2"/>
  <c r="O148" i="2"/>
  <c r="M148" i="2"/>
  <c r="J148" i="2"/>
  <c r="Q148" i="2" s="1"/>
  <c r="P147" i="2"/>
  <c r="O147" i="2"/>
  <c r="M147" i="2"/>
  <c r="J147" i="2"/>
  <c r="Q147" i="2" s="1"/>
  <c r="P146" i="2"/>
  <c r="O146" i="2"/>
  <c r="M146" i="2"/>
  <c r="J146" i="2"/>
  <c r="Q146" i="2" s="1"/>
  <c r="P145" i="2"/>
  <c r="O145" i="2"/>
  <c r="M145" i="2"/>
  <c r="J145" i="2"/>
  <c r="Q145" i="2" s="1"/>
  <c r="P144" i="2"/>
  <c r="O144" i="2"/>
  <c r="M144" i="2"/>
  <c r="J144" i="2"/>
  <c r="Q144" i="2" s="1"/>
  <c r="P143" i="2"/>
  <c r="O143" i="2"/>
  <c r="M143" i="2"/>
  <c r="J143" i="2"/>
  <c r="Q143" i="2" s="1"/>
  <c r="P142" i="2"/>
  <c r="O142" i="2"/>
  <c r="M142" i="2"/>
  <c r="J142" i="2"/>
  <c r="Q142" i="2" s="1"/>
  <c r="P141" i="2"/>
  <c r="O141" i="2"/>
  <c r="M141" i="2"/>
  <c r="J141" i="2"/>
  <c r="Q141" i="2" s="1"/>
  <c r="P140" i="2"/>
  <c r="O140" i="2"/>
  <c r="M140" i="2"/>
  <c r="J140" i="2"/>
  <c r="Q140" i="2" s="1"/>
  <c r="P139" i="2"/>
  <c r="O139" i="2"/>
  <c r="M139" i="2"/>
  <c r="J139" i="2"/>
  <c r="Q139" i="2" s="1"/>
  <c r="P138" i="2"/>
  <c r="O138" i="2"/>
  <c r="M138" i="2"/>
  <c r="J138" i="2"/>
  <c r="Q138" i="2" s="1"/>
  <c r="P137" i="2"/>
  <c r="O137" i="2"/>
  <c r="M137" i="2"/>
  <c r="J137" i="2"/>
  <c r="Q137" i="2" s="1"/>
  <c r="P136" i="2"/>
  <c r="O136" i="2"/>
  <c r="M136" i="2"/>
  <c r="J136" i="2"/>
  <c r="Q136" i="2" s="1"/>
  <c r="P135" i="2"/>
  <c r="O135" i="2"/>
  <c r="M135" i="2"/>
  <c r="J135" i="2"/>
  <c r="Q135" i="2" s="1"/>
  <c r="P134" i="2"/>
  <c r="O134" i="2"/>
  <c r="M134" i="2"/>
  <c r="J134" i="2"/>
  <c r="Q134" i="2" s="1"/>
  <c r="P133" i="2"/>
  <c r="O133" i="2"/>
  <c r="M133" i="2"/>
  <c r="J133" i="2"/>
  <c r="Q133" i="2" s="1"/>
  <c r="P132" i="2"/>
  <c r="O132" i="2"/>
  <c r="M132" i="2"/>
  <c r="J132" i="2"/>
  <c r="Q132" i="2" s="1"/>
  <c r="P131" i="2"/>
  <c r="O131" i="2"/>
  <c r="M131" i="2"/>
  <c r="J131" i="2"/>
  <c r="Q131" i="2" s="1"/>
  <c r="P130" i="2"/>
  <c r="O130" i="2"/>
  <c r="M130" i="2"/>
  <c r="J130" i="2"/>
  <c r="Q130" i="2" s="1"/>
  <c r="P129" i="2"/>
  <c r="O129" i="2"/>
  <c r="M129" i="2"/>
  <c r="J129" i="2"/>
  <c r="Q129" i="2" s="1"/>
  <c r="P128" i="2"/>
  <c r="O128" i="2"/>
  <c r="M128" i="2"/>
  <c r="J128" i="2"/>
  <c r="Q128" i="2" s="1"/>
  <c r="P127" i="2"/>
  <c r="O127" i="2"/>
  <c r="M127" i="2"/>
  <c r="J127" i="2"/>
  <c r="Q127" i="2" s="1"/>
  <c r="P126" i="2"/>
  <c r="O126" i="2"/>
  <c r="M126" i="2"/>
  <c r="J126" i="2"/>
  <c r="Q126" i="2" s="1"/>
  <c r="P125" i="2"/>
  <c r="O125" i="2"/>
  <c r="M125" i="2"/>
  <c r="J125" i="2"/>
  <c r="Q125" i="2" s="1"/>
  <c r="P124" i="2"/>
  <c r="O124" i="2"/>
  <c r="M124" i="2"/>
  <c r="J124" i="2"/>
  <c r="Q124" i="2" s="1"/>
  <c r="P123" i="2"/>
  <c r="O123" i="2"/>
  <c r="M123" i="2"/>
  <c r="J123" i="2"/>
  <c r="Q123" i="2" s="1"/>
  <c r="P122" i="2"/>
  <c r="O122" i="2"/>
  <c r="M122" i="2"/>
  <c r="J122" i="2"/>
  <c r="Q122" i="2" s="1"/>
  <c r="P121" i="2"/>
  <c r="O121" i="2"/>
  <c r="M121" i="2"/>
  <c r="J121" i="2"/>
  <c r="Q121" i="2" s="1"/>
  <c r="P120" i="2"/>
  <c r="O120" i="2"/>
  <c r="M120" i="2"/>
  <c r="J120" i="2"/>
  <c r="Q120" i="2" s="1"/>
  <c r="P119" i="2"/>
  <c r="O119" i="2"/>
  <c r="M119" i="2"/>
  <c r="J119" i="2"/>
  <c r="Q119" i="2" s="1"/>
  <c r="P118" i="2"/>
  <c r="O118" i="2"/>
  <c r="M118" i="2"/>
  <c r="J118" i="2"/>
  <c r="Q118" i="2" s="1"/>
  <c r="P117" i="2"/>
  <c r="O117" i="2"/>
  <c r="M117" i="2"/>
  <c r="J117" i="2"/>
  <c r="Q117" i="2" s="1"/>
  <c r="P116" i="2"/>
  <c r="O116" i="2"/>
  <c r="M116" i="2"/>
  <c r="J116" i="2"/>
  <c r="Q116" i="2" s="1"/>
  <c r="P115" i="2"/>
  <c r="O115" i="2"/>
  <c r="M115" i="2"/>
  <c r="J115" i="2"/>
  <c r="Q115" i="2" s="1"/>
  <c r="P114" i="2"/>
  <c r="O114" i="2"/>
  <c r="M114" i="2"/>
  <c r="J114" i="2"/>
  <c r="Q114" i="2" s="1"/>
  <c r="P113" i="2"/>
  <c r="O113" i="2"/>
  <c r="M113" i="2"/>
  <c r="J113" i="2"/>
  <c r="Q113" i="2" s="1"/>
  <c r="P112" i="2"/>
  <c r="O112" i="2"/>
  <c r="M112" i="2"/>
  <c r="J112" i="2"/>
  <c r="Q112" i="2" s="1"/>
  <c r="P111" i="2"/>
  <c r="O111" i="2"/>
  <c r="M111" i="2"/>
  <c r="J111" i="2"/>
  <c r="Q111" i="2" s="1"/>
  <c r="P110" i="2"/>
  <c r="O110" i="2"/>
  <c r="M110" i="2"/>
  <c r="J110" i="2"/>
  <c r="Q110" i="2" s="1"/>
  <c r="T109" i="2" a="1"/>
  <c r="T109" i="2" s="1"/>
  <c r="P109" i="2"/>
  <c r="O109" i="2"/>
  <c r="M109" i="2"/>
  <c r="J109" i="2"/>
  <c r="Q109" i="2" s="1"/>
  <c r="T108" i="2" a="1"/>
  <c r="T108" i="2" s="1"/>
  <c r="P108" i="2"/>
  <c r="O108" i="2"/>
  <c r="M108" i="2"/>
  <c r="J108" i="2"/>
  <c r="Q108" i="2" s="1"/>
  <c r="T107" i="2" a="1"/>
  <c r="T107" i="2" s="1"/>
  <c r="P107" i="2"/>
  <c r="O107" i="2"/>
  <c r="M107" i="2"/>
  <c r="J107" i="2"/>
  <c r="Q107" i="2" s="1"/>
  <c r="T106" i="2" a="1"/>
  <c r="T106" i="2" s="1"/>
  <c r="P106" i="2"/>
  <c r="O106" i="2"/>
  <c r="M106" i="2"/>
  <c r="J106" i="2"/>
  <c r="Q106" i="2" s="1"/>
  <c r="T105" i="2" a="1"/>
  <c r="T105" i="2" s="1"/>
  <c r="P105" i="2"/>
  <c r="O105" i="2"/>
  <c r="M105" i="2"/>
  <c r="J105" i="2"/>
  <c r="Q105" i="2" s="1"/>
  <c r="T104" i="2" a="1"/>
  <c r="T104" i="2" s="1"/>
  <c r="P104" i="2"/>
  <c r="O104" i="2"/>
  <c r="M104" i="2"/>
  <c r="J104" i="2"/>
  <c r="Q104" i="2" s="1"/>
  <c r="T103" i="2" a="1"/>
  <c r="T103" i="2" s="1"/>
  <c r="P103" i="2"/>
  <c r="O103" i="2"/>
  <c r="M103" i="2"/>
  <c r="J103" i="2"/>
  <c r="Q103" i="2" s="1"/>
  <c r="T102" i="2" a="1"/>
  <c r="T102" i="2" s="1"/>
  <c r="P102" i="2"/>
  <c r="O102" i="2"/>
  <c r="M102" i="2"/>
  <c r="J102" i="2"/>
  <c r="Q102" i="2" s="1"/>
  <c r="T101" i="2"/>
  <c r="P101" i="2"/>
  <c r="O101" i="2"/>
  <c r="M101" i="2"/>
  <c r="J101" i="2"/>
  <c r="Q101" i="2" s="1"/>
  <c r="P100" i="2"/>
  <c r="O100" i="2"/>
  <c r="M100" i="2"/>
  <c r="J100" i="2"/>
  <c r="Q100" i="2" s="1"/>
  <c r="P99" i="2"/>
  <c r="O99" i="2"/>
  <c r="M99" i="2"/>
  <c r="J99" i="2"/>
  <c r="Q99" i="2" s="1"/>
  <c r="P98" i="2"/>
  <c r="O98" i="2"/>
  <c r="M98" i="2"/>
  <c r="J98" i="2"/>
  <c r="Q98" i="2" s="1"/>
  <c r="P97" i="2"/>
  <c r="O97" i="2"/>
  <c r="M97" i="2"/>
  <c r="J97" i="2"/>
  <c r="Q97" i="2" s="1"/>
  <c r="T96" i="2"/>
  <c r="P96" i="2"/>
  <c r="O96" i="2"/>
  <c r="M96" i="2"/>
  <c r="J96" i="2"/>
  <c r="Q96" i="2" s="1"/>
  <c r="T95" i="2"/>
  <c r="P95" i="2"/>
  <c r="O95" i="2"/>
  <c r="M95" i="2"/>
  <c r="J95" i="2"/>
  <c r="Q95" i="2" s="1"/>
  <c r="T94" i="2"/>
  <c r="P94" i="2"/>
  <c r="O94" i="2"/>
  <c r="M94" i="2"/>
  <c r="J94" i="2"/>
  <c r="Q94" i="2" s="1"/>
  <c r="T93" i="2"/>
  <c r="P93" i="2"/>
  <c r="O93" i="2"/>
  <c r="M93" i="2"/>
  <c r="J93" i="2"/>
  <c r="Q93" i="2" s="1"/>
  <c r="T92" i="2"/>
  <c r="P92" i="2"/>
  <c r="O92" i="2"/>
  <c r="M92" i="2"/>
  <c r="J92" i="2"/>
  <c r="Q92" i="2" s="1"/>
  <c r="T91" i="2"/>
  <c r="P91" i="2"/>
  <c r="O91" i="2"/>
  <c r="M91" i="2"/>
  <c r="J91" i="2"/>
  <c r="Q91" i="2" s="1"/>
  <c r="T90" i="2"/>
  <c r="P90" i="2"/>
  <c r="O90" i="2"/>
  <c r="M90" i="2"/>
  <c r="J90" i="2"/>
  <c r="Q90" i="2" s="1"/>
  <c r="T89" i="2"/>
  <c r="P89" i="2"/>
  <c r="O89" i="2"/>
  <c r="M89" i="2"/>
  <c r="J89" i="2"/>
  <c r="Q89" i="2" s="1"/>
  <c r="T88" i="2"/>
  <c r="P88" i="2"/>
  <c r="O88" i="2"/>
  <c r="M88" i="2"/>
  <c r="J88" i="2"/>
  <c r="Q88" i="2" s="1"/>
  <c r="P87" i="2"/>
  <c r="O87" i="2"/>
  <c r="M87" i="2"/>
  <c r="J87" i="2"/>
  <c r="Q87" i="2" s="1"/>
  <c r="P86" i="2"/>
  <c r="O86" i="2"/>
  <c r="M86" i="2"/>
  <c r="J86" i="2"/>
  <c r="Q86" i="2" s="1"/>
  <c r="P85" i="2"/>
  <c r="O85" i="2"/>
  <c r="M85" i="2"/>
  <c r="J85" i="2"/>
  <c r="Q85" i="2" s="1"/>
  <c r="P84" i="2"/>
  <c r="O84" i="2"/>
  <c r="M84" i="2"/>
  <c r="J84" i="2"/>
  <c r="Q84" i="2" s="1"/>
  <c r="T83" i="2"/>
  <c r="P83" i="2"/>
  <c r="O83" i="2"/>
  <c r="M83" i="2"/>
  <c r="J83" i="2"/>
  <c r="Q83" i="2" s="1"/>
  <c r="T82" i="2"/>
  <c r="P82" i="2"/>
  <c r="O82" i="2"/>
  <c r="M82" i="2"/>
  <c r="J82" i="2"/>
  <c r="Q82" i="2" s="1"/>
  <c r="T81" i="2"/>
  <c r="D61" i="5" s="1"/>
  <c r="P81" i="2"/>
  <c r="O81" i="2"/>
  <c r="M81" i="2"/>
  <c r="J81" i="2"/>
  <c r="Q81" i="2" s="1"/>
  <c r="T80" i="2"/>
  <c r="P80" i="2"/>
  <c r="O80" i="2"/>
  <c r="M80" i="2"/>
  <c r="J80" i="2"/>
  <c r="Q80" i="2" s="1"/>
  <c r="T79" i="2"/>
  <c r="P79" i="2"/>
  <c r="O79" i="2"/>
  <c r="M79" i="2"/>
  <c r="J79" i="2"/>
  <c r="Q79" i="2" s="1"/>
  <c r="T78" i="2"/>
  <c r="P78" i="2"/>
  <c r="O78" i="2"/>
  <c r="M78" i="2"/>
  <c r="J78" i="2"/>
  <c r="Q78" i="2" s="1"/>
  <c r="T77" i="2"/>
  <c r="P77" i="2"/>
  <c r="O77" i="2"/>
  <c r="M77" i="2"/>
  <c r="J77" i="2"/>
  <c r="Q77" i="2" s="1"/>
  <c r="T76" i="2"/>
  <c r="P76" i="2"/>
  <c r="O76" i="2"/>
  <c r="M76" i="2"/>
  <c r="J76" i="2"/>
  <c r="Q76" i="2" s="1"/>
  <c r="T75" i="2"/>
  <c r="P75" i="2"/>
  <c r="O75" i="2"/>
  <c r="M75" i="2"/>
  <c r="J75" i="2"/>
  <c r="Q75" i="2" s="1"/>
  <c r="P74" i="2"/>
  <c r="O74" i="2"/>
  <c r="M74" i="2"/>
  <c r="J74" i="2"/>
  <c r="Q74" i="2" s="1"/>
  <c r="P73" i="2"/>
  <c r="O73" i="2"/>
  <c r="M73" i="2"/>
  <c r="J73" i="2"/>
  <c r="Q73" i="2" s="1"/>
  <c r="P72" i="2"/>
  <c r="O72" i="2"/>
  <c r="M72" i="2"/>
  <c r="J72" i="2"/>
  <c r="Q72" i="2" s="1"/>
  <c r="P71" i="2"/>
  <c r="O71" i="2"/>
  <c r="M71" i="2"/>
  <c r="J71" i="2"/>
  <c r="Q71" i="2" s="1"/>
  <c r="P70" i="2"/>
  <c r="O70" i="2"/>
  <c r="M70" i="2"/>
  <c r="J70" i="2"/>
  <c r="Q70" i="2" s="1"/>
  <c r="P69" i="2"/>
  <c r="O69" i="2"/>
  <c r="M69" i="2"/>
  <c r="J69" i="2"/>
  <c r="Q69" i="2" s="1"/>
  <c r="P68" i="2"/>
  <c r="O68" i="2"/>
  <c r="M68" i="2"/>
  <c r="J68" i="2"/>
  <c r="Q68" i="2" s="1"/>
  <c r="P67" i="2"/>
  <c r="O67" i="2"/>
  <c r="M67" i="2"/>
  <c r="J67" i="2"/>
  <c r="Q67" i="2" s="1"/>
  <c r="P66" i="2"/>
  <c r="O66" i="2"/>
  <c r="M66" i="2"/>
  <c r="J66" i="2"/>
  <c r="Q66" i="2" s="1"/>
  <c r="P65" i="2"/>
  <c r="O65" i="2"/>
  <c r="M65" i="2"/>
  <c r="J65" i="2"/>
  <c r="Q65" i="2" s="1"/>
  <c r="P64" i="2"/>
  <c r="O64" i="2"/>
  <c r="M64" i="2"/>
  <c r="J64" i="2"/>
  <c r="Q64" i="2" s="1"/>
  <c r="P63" i="2"/>
  <c r="O63" i="2"/>
  <c r="M63" i="2"/>
  <c r="J63" i="2"/>
  <c r="Q63" i="2" s="1"/>
  <c r="P62" i="2"/>
  <c r="O62" i="2"/>
  <c r="M62" i="2"/>
  <c r="J62" i="2"/>
  <c r="Q62" i="2" s="1"/>
  <c r="T61" i="2"/>
  <c r="U61" i="2" s="1"/>
  <c r="P61" i="2"/>
  <c r="O61" i="2"/>
  <c r="M61" i="2"/>
  <c r="J61" i="2"/>
  <c r="Q61" i="2" s="1"/>
  <c r="P60" i="2"/>
  <c r="O60" i="2"/>
  <c r="M60" i="2"/>
  <c r="J60" i="2"/>
  <c r="Q60" i="2" s="1"/>
  <c r="P59" i="2"/>
  <c r="O59" i="2"/>
  <c r="M59" i="2"/>
  <c r="J59" i="2"/>
  <c r="Q59" i="2" s="1"/>
  <c r="P58" i="2"/>
  <c r="O58" i="2"/>
  <c r="M58" i="2"/>
  <c r="J58" i="2"/>
  <c r="Q58" i="2" s="1"/>
  <c r="P57" i="2"/>
  <c r="O57" i="2"/>
  <c r="M57" i="2"/>
  <c r="J57" i="2"/>
  <c r="Q57" i="2" s="1"/>
  <c r="T56" i="2"/>
  <c r="P56" i="2"/>
  <c r="O56" i="2"/>
  <c r="M56" i="2"/>
  <c r="J56" i="2"/>
  <c r="Q56" i="2" s="1"/>
  <c r="T55" i="2"/>
  <c r="P55" i="2"/>
  <c r="O55" i="2"/>
  <c r="M55" i="2"/>
  <c r="J55" i="2"/>
  <c r="Q55" i="2" s="1"/>
  <c r="T54" i="2"/>
  <c r="P54" i="2"/>
  <c r="O54" i="2"/>
  <c r="M54" i="2"/>
  <c r="J54" i="2"/>
  <c r="Q54" i="2" s="1"/>
  <c r="T53" i="2"/>
  <c r="P53" i="2"/>
  <c r="O53" i="2"/>
  <c r="M53" i="2"/>
  <c r="J53" i="2"/>
  <c r="Q53" i="2" s="1"/>
  <c r="T52" i="2"/>
  <c r="P52" i="2"/>
  <c r="O52" i="2"/>
  <c r="M52" i="2"/>
  <c r="J52" i="2"/>
  <c r="Q52" i="2" s="1"/>
  <c r="T51" i="2"/>
  <c r="P51" i="2"/>
  <c r="O51" i="2"/>
  <c r="M51" i="2"/>
  <c r="J51" i="2"/>
  <c r="Q51" i="2" s="1"/>
  <c r="T50" i="2"/>
  <c r="P50" i="2"/>
  <c r="O50" i="2"/>
  <c r="M50" i="2"/>
  <c r="J50" i="2"/>
  <c r="Q50" i="2" s="1"/>
  <c r="P49" i="2"/>
  <c r="O49" i="2"/>
  <c r="M49" i="2"/>
  <c r="J49" i="2"/>
  <c r="Q49" i="2" s="1"/>
  <c r="P48" i="2"/>
  <c r="O48" i="2"/>
  <c r="M48" i="2"/>
  <c r="J48" i="2"/>
  <c r="Q48" i="2" s="1"/>
  <c r="P47" i="2"/>
  <c r="O47" i="2"/>
  <c r="M47" i="2"/>
  <c r="J47" i="2"/>
  <c r="Q47" i="2" s="1"/>
  <c r="P46" i="2"/>
  <c r="O46" i="2"/>
  <c r="M46" i="2"/>
  <c r="J46" i="2"/>
  <c r="Q46" i="2" s="1"/>
  <c r="T45" i="2"/>
  <c r="P45" i="2"/>
  <c r="O45" i="2"/>
  <c r="M45" i="2"/>
  <c r="J45" i="2"/>
  <c r="Q45" i="2" s="1"/>
  <c r="T44" i="2"/>
  <c r="P44" i="2"/>
  <c r="O44" i="2"/>
  <c r="M44" i="2"/>
  <c r="J44" i="2"/>
  <c r="Q44" i="2" s="1"/>
  <c r="T43" i="2"/>
  <c r="P43" i="2"/>
  <c r="O43" i="2"/>
  <c r="M43" i="2"/>
  <c r="J43" i="2"/>
  <c r="Q43" i="2" s="1"/>
  <c r="T42" i="2"/>
  <c r="P42" i="2"/>
  <c r="O42" i="2"/>
  <c r="M42" i="2"/>
  <c r="J42" i="2"/>
  <c r="Q42" i="2" s="1"/>
  <c r="T41" i="2"/>
  <c r="P41" i="2"/>
  <c r="O41" i="2"/>
  <c r="M41" i="2"/>
  <c r="J41" i="2"/>
  <c r="Q41" i="2" s="1"/>
  <c r="T40" i="2"/>
  <c r="P40" i="2"/>
  <c r="O40" i="2"/>
  <c r="M40" i="2"/>
  <c r="J40" i="2"/>
  <c r="Q40" i="2" s="1"/>
  <c r="T39" i="2"/>
  <c r="P39" i="2"/>
  <c r="O39" i="2"/>
  <c r="M39" i="2"/>
  <c r="J39" i="2"/>
  <c r="Q39" i="2" s="1"/>
  <c r="P38" i="2"/>
  <c r="O38" i="2"/>
  <c r="M38" i="2"/>
  <c r="J38" i="2"/>
  <c r="Q38" i="2" s="1"/>
  <c r="P37" i="2"/>
  <c r="O37" i="2"/>
  <c r="M37" i="2"/>
  <c r="J37" i="2"/>
  <c r="Q37" i="2" s="1"/>
  <c r="P36" i="2"/>
  <c r="O36" i="2"/>
  <c r="M36" i="2"/>
  <c r="J36" i="2"/>
  <c r="Q36" i="2" s="1"/>
  <c r="P35" i="2"/>
  <c r="O35" i="2"/>
  <c r="M35" i="2"/>
  <c r="J35" i="2"/>
  <c r="Q35" i="2" s="1"/>
  <c r="X34" i="2"/>
  <c r="T34" i="2"/>
  <c r="P34" i="2"/>
  <c r="O34" i="2"/>
  <c r="M34" i="2"/>
  <c r="J34" i="2"/>
  <c r="Q34" i="2" s="1"/>
  <c r="X33" i="2"/>
  <c r="T33" i="2"/>
  <c r="P33" i="2"/>
  <c r="O33" i="2"/>
  <c r="M33" i="2"/>
  <c r="J33" i="2"/>
  <c r="Q33" i="2" s="1"/>
  <c r="X32" i="2"/>
  <c r="T32" i="2"/>
  <c r="P32" i="2"/>
  <c r="O32" i="2"/>
  <c r="M32" i="2"/>
  <c r="J32" i="2"/>
  <c r="Q32" i="2" s="1"/>
  <c r="X31" i="2"/>
  <c r="T31" i="2"/>
  <c r="P31" i="2"/>
  <c r="O31" i="2"/>
  <c r="M31" i="2"/>
  <c r="J31" i="2"/>
  <c r="Q31" i="2" s="1"/>
  <c r="X30" i="2"/>
  <c r="T30" i="2"/>
  <c r="P30" i="2"/>
  <c r="O30" i="2"/>
  <c r="M30" i="2"/>
  <c r="J30" i="2"/>
  <c r="Q30" i="2" s="1"/>
  <c r="X29" i="2"/>
  <c r="T29" i="2"/>
  <c r="P29" i="2"/>
  <c r="O29" i="2"/>
  <c r="M29" i="2"/>
  <c r="J29" i="2"/>
  <c r="Q29" i="2" s="1"/>
  <c r="X28" i="2"/>
  <c r="T28" i="2"/>
  <c r="P28" i="2"/>
  <c r="O28" i="2"/>
  <c r="M28" i="2"/>
  <c r="J28" i="2"/>
  <c r="Q28" i="2" s="1"/>
  <c r="P27" i="2"/>
  <c r="O27" i="2"/>
  <c r="M27" i="2"/>
  <c r="J27" i="2"/>
  <c r="Q27" i="2" s="1"/>
  <c r="M26" i="2"/>
  <c r="P25" i="2"/>
  <c r="O25" i="2"/>
  <c r="M25" i="2"/>
  <c r="P24" i="2"/>
  <c r="O24" i="2"/>
  <c r="M24" i="2"/>
  <c r="P23" i="2"/>
  <c r="O23" i="2"/>
  <c r="M23" i="2"/>
  <c r="P22" i="2"/>
  <c r="O22" i="2"/>
  <c r="M22" i="2"/>
  <c r="T21" i="2"/>
  <c r="P21" i="2"/>
  <c r="O21" i="2"/>
  <c r="M21" i="2"/>
  <c r="T20" i="2"/>
  <c r="P20" i="2"/>
  <c r="O20" i="2"/>
  <c r="M20" i="2"/>
  <c r="T19" i="2"/>
  <c r="P19" i="2"/>
  <c r="O19" i="2"/>
  <c r="M19" i="2"/>
  <c r="T18" i="2"/>
  <c r="V18" i="4" s="1"/>
  <c r="P18" i="2"/>
  <c r="O18" i="2"/>
  <c r="M18" i="2"/>
  <c r="T17" i="2"/>
  <c r="P17" i="2"/>
  <c r="O17" i="2"/>
  <c r="M17" i="2"/>
  <c r="T16" i="2"/>
  <c r="O16" i="2"/>
  <c r="M16" i="2"/>
  <c r="T15" i="2"/>
  <c r="M15" i="2"/>
  <c r="M7" i="2"/>
  <c r="O15" i="2" s="1"/>
  <c r="G5" i="1"/>
  <c r="D5" i="1"/>
  <c r="C5" i="1"/>
  <c r="A5" i="1"/>
  <c r="E56" i="5" l="1"/>
  <c r="C58" i="5"/>
  <c r="G21" i="5"/>
  <c r="E21" i="5"/>
  <c r="C21" i="5"/>
  <c r="K21" i="5"/>
  <c r="Q43" i="3"/>
  <c r="Q45" i="4"/>
  <c r="T110" i="4"/>
  <c r="U23" i="4"/>
  <c r="T84" i="4"/>
  <c r="T97" i="4"/>
  <c r="T46" i="4"/>
  <c r="T57" i="4"/>
  <c r="V17" i="4"/>
  <c r="T35" i="4"/>
  <c r="T23" i="4"/>
  <c r="X35" i="4"/>
  <c r="V20" i="4"/>
  <c r="T46" i="3"/>
  <c r="T57" i="3"/>
  <c r="G20" i="5" s="1"/>
  <c r="T97" i="3"/>
  <c r="U23" i="3"/>
  <c r="T110" i="3"/>
  <c r="T84" i="3"/>
  <c r="V21" i="3"/>
  <c r="T35" i="3"/>
  <c r="T23" i="3"/>
  <c r="X35" i="3"/>
  <c r="E30" i="5"/>
  <c r="C32" i="5"/>
  <c r="C33" i="5"/>
  <c r="C31" i="5"/>
  <c r="E31" i="5"/>
  <c r="C34" i="5"/>
  <c r="G30" i="5"/>
  <c r="E32" i="5"/>
  <c r="G31" i="5"/>
  <c r="E33" i="5"/>
  <c r="C35" i="5"/>
  <c r="G32" i="5"/>
  <c r="E34" i="5"/>
  <c r="G29" i="5"/>
  <c r="G33" i="5"/>
  <c r="E35" i="5"/>
  <c r="E29" i="5"/>
  <c r="G34" i="5"/>
  <c r="C30" i="5"/>
  <c r="C29" i="5"/>
  <c r="G35" i="5"/>
  <c r="V21" i="4"/>
  <c r="X35" i="2"/>
  <c r="K20" i="5" s="1"/>
  <c r="T35" i="2"/>
  <c r="AD143" i="5"/>
  <c r="O26" i="2"/>
  <c r="J22" i="3"/>
  <c r="Q22" i="3" s="1"/>
  <c r="V19" i="3"/>
  <c r="V19" i="4"/>
  <c r="T23" i="2"/>
  <c r="T57" i="2"/>
  <c r="T110" i="2"/>
  <c r="T97" i="2"/>
  <c r="T46" i="2"/>
  <c r="T84" i="2"/>
  <c r="V16" i="3"/>
  <c r="V16" i="4"/>
  <c r="K63" i="5"/>
  <c r="E61" i="5"/>
  <c r="J21" i="4"/>
  <c r="Q21" i="4" s="1"/>
  <c r="C55" i="5"/>
  <c r="D58" i="5"/>
  <c r="V15" i="3"/>
  <c r="O20" i="3"/>
  <c r="V15" i="4"/>
  <c r="O20" i="4"/>
  <c r="D55" i="5"/>
  <c r="E58" i="5"/>
  <c r="C60" i="5"/>
  <c r="J19" i="3"/>
  <c r="Q19" i="3" s="1"/>
  <c r="E55" i="5"/>
  <c r="C57" i="5"/>
  <c r="D60" i="5"/>
  <c r="D57" i="5"/>
  <c r="E60" i="5"/>
  <c r="C62" i="5"/>
  <c r="O15" i="3"/>
  <c r="V18" i="3"/>
  <c r="O15" i="4"/>
  <c r="E57" i="5"/>
  <c r="C59" i="5"/>
  <c r="D62" i="5"/>
  <c r="V17" i="3"/>
  <c r="C56" i="5"/>
  <c r="D59" i="5"/>
  <c r="E62" i="5"/>
  <c r="V20" i="3"/>
  <c r="C20" i="5"/>
  <c r="J19" i="4"/>
  <c r="Q19" i="4" s="1"/>
  <c r="D56" i="5"/>
  <c r="E59" i="5"/>
  <c r="C61" i="5"/>
  <c r="I21" i="5" l="1"/>
  <c r="E20" i="5"/>
  <c r="I20" i="5" s="1"/>
  <c r="T113" i="3"/>
  <c r="T113" i="4"/>
  <c r="T59" i="4"/>
  <c r="T59" i="3"/>
  <c r="T59" i="2"/>
  <c r="F61" i="5"/>
  <c r="T113" i="2"/>
  <c r="F58" i="5"/>
  <c r="F62" i="5"/>
  <c r="J19" i="2"/>
  <c r="Q19" i="2" s="1"/>
  <c r="J23" i="2"/>
  <c r="Q23" i="2" s="1"/>
  <c r="J17" i="4"/>
  <c r="Q17" i="4" s="1"/>
  <c r="J17" i="3"/>
  <c r="Q17" i="3" s="1"/>
  <c r="F56" i="5"/>
  <c r="J26" i="2"/>
  <c r="J15" i="4"/>
  <c r="P15" i="4" s="1"/>
  <c r="Q15" i="4" s="1"/>
  <c r="J17" i="2"/>
  <c r="Q17" i="2" s="1"/>
  <c r="J18" i="2"/>
  <c r="Q18" i="2" s="1"/>
  <c r="J22" i="2"/>
  <c r="Q22" i="2" s="1"/>
  <c r="F57" i="5"/>
  <c r="F60" i="5"/>
  <c r="C63" i="5"/>
  <c r="F55" i="5"/>
  <c r="E63" i="5"/>
  <c r="F59" i="5"/>
  <c r="D63" i="5"/>
  <c r="J16" i="2"/>
  <c r="Q16" i="2" s="1"/>
  <c r="J24" i="2"/>
  <c r="Q24" i="2" s="1"/>
  <c r="J20" i="2"/>
  <c r="Q20" i="2" s="1"/>
  <c r="J18" i="4"/>
  <c r="Q18" i="4" s="1"/>
  <c r="J18" i="3"/>
  <c r="Q18" i="3" s="1"/>
  <c r="J21" i="2"/>
  <c r="Q21" i="2" s="1"/>
  <c r="J25" i="2"/>
  <c r="Q25" i="2" s="1"/>
  <c r="J20" i="4"/>
  <c r="P20" i="4" s="1"/>
  <c r="Q20" i="4" s="1"/>
  <c r="J16" i="4"/>
  <c r="P16" i="4" s="1"/>
  <c r="Q16" i="4" s="1"/>
  <c r="J16" i="3"/>
  <c r="P16" i="3" s="1"/>
  <c r="Q16" i="3" s="1"/>
  <c r="J15" i="2"/>
  <c r="J20" i="3"/>
  <c r="P20" i="3" s="1"/>
  <c r="Q20" i="3" s="1"/>
  <c r="J15" i="3"/>
  <c r="P15" i="3" s="1"/>
  <c r="Q15" i="3" s="1"/>
  <c r="P15" i="2" l="1"/>
  <c r="Q15" i="2" s="1"/>
  <c r="P26" i="2"/>
  <c r="Q26" i="2"/>
  <c r="F63" i="5"/>
</calcChain>
</file>

<file path=xl/comments1.xml><?xml version="1.0" encoding="utf-8"?>
<comments xmlns="http://schemas.openxmlformats.org/spreadsheetml/2006/main">
  <authors>
    <author/>
  </authors>
  <commentList>
    <comment ref="T25" authorId="0" shapeId="0">
      <text>
        <r>
          <rPr>
            <sz val="11"/>
            <color rgb="FF000000"/>
            <rFont val="Calibri"/>
            <family val="2"/>
            <charset val="1"/>
          </rPr>
          <t>https://www.bulletin-officiel.developpement-durable.gouv.fr/documents/Bulletinofficiel-0032843/TREL2300300V_annexes%202023_1%20%C3%A0%2011.pdf</t>
        </r>
      </text>
    </comment>
  </commentList>
</comments>
</file>

<file path=xl/sharedStrings.xml><?xml version="1.0" encoding="utf-8"?>
<sst xmlns="http://schemas.openxmlformats.org/spreadsheetml/2006/main" count="6386" uniqueCount="1522">
  <si>
    <t>Notice d'utilisation</t>
  </si>
  <si>
    <t>Récapitulatif des mises à jour du fichier</t>
  </si>
  <si>
    <t>Version 1</t>
  </si>
  <si>
    <t xml:space="preserve">A lire avant de débuter la saisie des autres onglets </t>
  </si>
  <si>
    <t>Présentation du fichier</t>
  </si>
  <si>
    <t>Ce fruit résulte des travaux des ateliers de la Concertation, co-portés par la DRIHL et l'AORIF.</t>
  </si>
  <si>
    <t xml:space="preserve">Il vise à simplifier et à harmoniser les pièces à joindre au moment de l'instruction des agréments de LLS. </t>
  </si>
  <si>
    <t>Son utilisation par les bailleurs et les services instructeurs est rendue obligatoire.</t>
  </si>
  <si>
    <t>Articulation du fichier avec SPLS-GALION</t>
  </si>
  <si>
    <t>Ce fichier est complémentaire des saisies qui pourront être faites directement dans SPLS-GALION par les bailleurs sociaux dans le cadre de la dématérialisation des demandes. En effet, ce fichier est bien plus détaillé avec des données au logement, la liste des marges loyers sollicitées, etc.</t>
  </si>
  <si>
    <t>Consignes et règles de nommage des fichiers</t>
  </si>
  <si>
    <t>Consignes à respecter avant de commencer la saisie :
- il convient d'utiliser la dernière version disponible sur le site de la DRIHL ou de l'AORIF
- Renseigner les données en suivant l'ordre des différents onglets, et l'ordre des données au sein de chaque onglet</t>
  </si>
  <si>
    <t>Légende pour les onglets</t>
  </si>
  <si>
    <t>Champ à saisir par les bailleurs</t>
  </si>
  <si>
    <t>Champ à sélectionner par les baillerus (menu déroulant)</t>
  </si>
  <si>
    <t>Champ en saisie par les bailleurs non nécessaires au stade agrément et à compléter au stade convention</t>
  </si>
  <si>
    <t>Champ en saisie par les services instructeurs</t>
  </si>
  <si>
    <t>Champ incrémenté de façon automatique et non modifiable</t>
  </si>
  <si>
    <r>
      <rPr>
        <sz val="14"/>
        <color rgb="FF000000"/>
        <rFont val="Arial"/>
        <family val="2"/>
        <charset val="1"/>
      </rPr>
      <t>Tableau des surfaces prévisionnelles</t>
    </r>
    <r>
      <rPr>
        <b/>
        <sz val="14"/>
        <color rgb="FF000000"/>
        <rFont val="Arial"/>
        <family val="2"/>
        <charset val="1"/>
      </rPr>
      <t xml:space="preserve"> au stade agrément </t>
    </r>
  </si>
  <si>
    <t xml:space="preserve">Nom et nature de l’opération : </t>
  </si>
  <si>
    <r>
      <rPr>
        <b/>
        <sz val="12"/>
        <color rgb="FF000000"/>
        <rFont val="Arial"/>
        <family val="2"/>
        <charset val="1"/>
      </rPr>
      <t xml:space="preserve">Opération </t>
    </r>
    <r>
      <rPr>
        <b/>
        <sz val="12"/>
        <color rgb="FFFF0000"/>
        <rFont val="Arial"/>
        <family val="2"/>
        <charset val="1"/>
      </rPr>
      <t>xxx</t>
    </r>
    <r>
      <rPr>
        <b/>
        <sz val="12"/>
        <color rgb="FF000000"/>
        <rFont val="Arial"/>
        <family val="2"/>
        <charset val="1"/>
      </rPr>
      <t xml:space="preserve"> de construction neuve de</t>
    </r>
    <r>
      <rPr>
        <b/>
        <sz val="12"/>
        <color rgb="FFFF0000"/>
        <rFont val="Arial"/>
        <family val="2"/>
        <charset val="1"/>
      </rPr>
      <t xml:space="preserve"> xx</t>
    </r>
    <r>
      <rPr>
        <b/>
        <sz val="12"/>
        <color rgb="FF000000"/>
        <rFont val="Arial"/>
        <family val="2"/>
        <charset val="1"/>
      </rPr>
      <t xml:space="preserve"> PLUS, </t>
    </r>
    <r>
      <rPr>
        <b/>
        <sz val="12"/>
        <color rgb="FFFF0000"/>
        <rFont val="Arial"/>
        <family val="2"/>
        <charset val="1"/>
      </rPr>
      <t>xx</t>
    </r>
    <r>
      <rPr>
        <b/>
        <sz val="12"/>
        <color rgb="FF000000"/>
        <rFont val="Arial"/>
        <family val="2"/>
        <charset val="1"/>
      </rPr>
      <t xml:space="preserve"> PLAI et </t>
    </r>
    <r>
      <rPr>
        <b/>
        <sz val="12"/>
        <color rgb="FFFF0000"/>
        <rFont val="Arial"/>
        <family val="2"/>
        <charset val="1"/>
      </rPr>
      <t>xx</t>
    </r>
    <r>
      <rPr>
        <b/>
        <sz val="12"/>
        <color rgb="FF000000"/>
        <rFont val="Arial"/>
        <family val="2"/>
        <charset val="1"/>
      </rPr>
      <t xml:space="preserve"> PLS </t>
    </r>
    <r>
      <rPr>
        <b/>
        <sz val="12"/>
        <color rgb="FFFF0000"/>
        <rFont val="Arial"/>
        <family val="2"/>
        <charset val="1"/>
      </rPr>
      <t>collectifs / individuels</t>
    </r>
  </si>
  <si>
    <t>Nature opération</t>
  </si>
  <si>
    <t xml:space="preserve">Construction neuve MOD </t>
  </si>
  <si>
    <t xml:space="preserve">Département : </t>
  </si>
  <si>
    <t>Zone :</t>
  </si>
  <si>
    <t xml:space="preserve">Commune : </t>
  </si>
  <si>
    <t>Achères-la-Forêt</t>
  </si>
  <si>
    <t xml:space="preserve">Adresse : </t>
  </si>
  <si>
    <t>rue zzz</t>
  </si>
  <si>
    <t xml:space="preserve">Bailleur : </t>
  </si>
  <si>
    <t>Nom du bailleur</t>
  </si>
  <si>
    <t>Type de logement</t>
  </si>
  <si>
    <t>Foyer d'accueil médicalisé</t>
  </si>
  <si>
    <t>1° contrôle des surfaces</t>
  </si>
  <si>
    <t>étape 1 : validation des surfaces</t>
  </si>
  <si>
    <t>étape 2 :redevance</t>
  </si>
  <si>
    <t>étape 3 : si PLAI-adapté -vérification des plafonds de redevances</t>
  </si>
  <si>
    <t>Commentaires</t>
  </si>
  <si>
    <t>Colonnes exportables pour l'annexe à la convention APL</t>
  </si>
  <si>
    <r>
      <rPr>
        <b/>
        <sz val="10"/>
        <rFont val="Arial"/>
        <family val="2"/>
        <charset val="1"/>
      </rPr>
      <t xml:space="preserve">Type
de
Financement </t>
    </r>
    <r>
      <rPr>
        <sz val="9"/>
        <rFont val="Arial"/>
        <family val="2"/>
        <charset val="1"/>
      </rPr>
      <t>(PLAI/PLUS/PLS et droit commun (DC) et ANRU)</t>
    </r>
  </si>
  <si>
    <r>
      <rPr>
        <b/>
        <sz val="10"/>
        <rFont val="Arial"/>
        <family val="2"/>
        <charset val="1"/>
      </rPr>
      <t>Contingent</t>
    </r>
    <r>
      <rPr>
        <sz val="9"/>
        <rFont val="Arial"/>
        <family val="2"/>
        <charset val="1"/>
      </rPr>
      <t xml:space="preserve"> a minima le contingent préfectoral prévisionnel par "CP</t>
    </r>
    <r>
      <rPr>
        <b/>
        <sz val="10"/>
        <rFont val="Arial"/>
        <family val="2"/>
        <charset val="1"/>
      </rPr>
      <t>"</t>
    </r>
  </si>
  <si>
    <t>Numéro du bâtiment</t>
  </si>
  <si>
    <t>Numéro du logement</t>
  </si>
  <si>
    <t>Numéro du lot (si différent)</t>
  </si>
  <si>
    <t>Etage</t>
  </si>
  <si>
    <t>Type
de
logement</t>
  </si>
  <si>
    <r>
      <rPr>
        <b/>
        <sz val="10"/>
        <rFont val="Arial"/>
        <family val="2"/>
        <charset val="1"/>
      </rPr>
      <t xml:space="preserve">Surface habitable
 en m² </t>
    </r>
    <r>
      <rPr>
        <sz val="8"/>
        <rFont val="Arial"/>
        <family val="2"/>
        <charset val="1"/>
      </rPr>
      <t>(R 111.2)</t>
    </r>
  </si>
  <si>
    <t>Contrôle des surfaces</t>
  </si>
  <si>
    <r>
      <rPr>
        <b/>
        <sz val="10"/>
        <rFont val="Arial"/>
        <family val="2"/>
        <charset val="1"/>
      </rPr>
      <t xml:space="preserve">Redevance max (L+C)  </t>
    </r>
    <r>
      <rPr>
        <sz val="8"/>
        <rFont val="Arial"/>
        <family val="2"/>
        <charset val="1"/>
      </rPr>
      <t>(selon produit PLUS PLAI PLS)</t>
    </r>
  </si>
  <si>
    <t>Redevance pratiquée</t>
  </si>
  <si>
    <r>
      <rPr>
        <b/>
        <sz val="10"/>
        <rFont val="Arial"/>
        <family val="2"/>
        <charset val="1"/>
      </rPr>
      <t xml:space="preserve">Prestation obligatoire (P+M) 
</t>
    </r>
    <r>
      <rPr>
        <i/>
        <sz val="10"/>
        <rFont val="Arial"/>
        <family val="2"/>
        <charset val="1"/>
      </rPr>
      <t>à vérifier moy = max30e</t>
    </r>
  </si>
  <si>
    <t>Redevance totale = redevance pratiquée + P+M</t>
  </si>
  <si>
    <t xml:space="preserve">composition du ménage </t>
  </si>
  <si>
    <t>Redevance max pour le PLAI-adapté selon la composition familiale</t>
  </si>
  <si>
    <t xml:space="preserve">Choix de la redevance plafond la plus basse </t>
  </si>
  <si>
    <t>Typologie</t>
  </si>
  <si>
    <t>Nombre</t>
  </si>
  <si>
    <t>PLAI-adapté</t>
  </si>
  <si>
    <t>A</t>
  </si>
  <si>
    <t>T2</t>
  </si>
  <si>
    <t xml:space="preserve">Bénéficiaire isolé </t>
  </si>
  <si>
    <t>T1</t>
  </si>
  <si>
    <t xml:space="preserve">PLAI </t>
  </si>
  <si>
    <t>PLS</t>
  </si>
  <si>
    <t>T3</t>
  </si>
  <si>
    <t>T1'</t>
  </si>
  <si>
    <t>CP</t>
  </si>
  <si>
    <t>T1 bis</t>
  </si>
  <si>
    <t xml:space="preserve">PLUS </t>
  </si>
  <si>
    <t>Bénéficiaire isolé / couple + deux personnes à charge</t>
  </si>
  <si>
    <t>T4</t>
  </si>
  <si>
    <t>T5</t>
  </si>
  <si>
    <t>Total</t>
  </si>
  <si>
    <t>produit et typologie</t>
  </si>
  <si>
    <t>sous-total PLAI</t>
  </si>
  <si>
    <t>sous-total PLUS</t>
  </si>
  <si>
    <t>sous-total PLS</t>
  </si>
  <si>
    <t xml:space="preserve">Total tous produits </t>
  </si>
  <si>
    <t>Vérification du P+M</t>
  </si>
  <si>
    <t>Contingent Préfet proposé</t>
  </si>
  <si>
    <t>Synthèse contingent Préfet</t>
  </si>
  <si>
    <t>T6</t>
  </si>
  <si>
    <t>T7</t>
  </si>
  <si>
    <r>
      <rPr>
        <sz val="14"/>
        <color rgb="FF000000"/>
        <rFont val="Arial"/>
        <family val="2"/>
        <charset val="1"/>
      </rPr>
      <t>Tableau des surfaces prévisionnelles</t>
    </r>
    <r>
      <rPr>
        <b/>
        <sz val="14"/>
        <color rgb="FF000000"/>
        <rFont val="Arial"/>
        <family val="2"/>
        <charset val="1"/>
      </rPr>
      <t xml:space="preserve"> au stade  conventionnement </t>
    </r>
  </si>
  <si>
    <t>Amenucourt</t>
  </si>
  <si>
    <t>composition du ménage</t>
  </si>
  <si>
    <t>Shab</t>
  </si>
  <si>
    <t xml:space="preserve">typologie identique à l'agrément ? </t>
  </si>
  <si>
    <t>Bénéficiaire isolé / couple + une personne à charge</t>
  </si>
  <si>
    <t xml:space="preserve">Couple sans personne à charge </t>
  </si>
  <si>
    <t>Bénéficiaire isolé / couple + trois personnes à charge</t>
  </si>
  <si>
    <t>DRIHL</t>
  </si>
  <si>
    <t>à signer par le bailleur pour la délivrance de l'agrément,</t>
  </si>
  <si>
    <t xml:space="preserve">renseignée par :  </t>
  </si>
  <si>
    <t xml:space="preserve">bureau : </t>
  </si>
  <si>
    <t>à accompagner du tableau détaillé des surfaces des logements</t>
  </si>
  <si>
    <t>initiales ch. d'op. :</t>
  </si>
  <si>
    <t>date :</t>
  </si>
  <si>
    <t xml:space="preserve">stade : </t>
  </si>
  <si>
    <t>en cas d'avenant, n° conv :</t>
  </si>
  <si>
    <t>Année de référence</t>
  </si>
  <si>
    <t xml:space="preserve">Nom de l’opération : </t>
  </si>
  <si>
    <t xml:space="preserve">Nature de l’opération : </t>
  </si>
  <si>
    <t>Type de convention</t>
  </si>
  <si>
    <t>Autres bailleurs - type II (Annexe II à l'article D.353-90 du CCH)</t>
  </si>
  <si>
    <t xml:space="preserve">Date de mise en service prévisionnelle : </t>
  </si>
  <si>
    <t>Caractéristiques de l'opération</t>
  </si>
  <si>
    <t>PLUS</t>
  </si>
  <si>
    <r>
      <rPr>
        <sz val="12"/>
        <color rgb="FF000000"/>
        <rFont val="Arial"/>
        <family val="2"/>
        <charset val="1"/>
      </rPr>
      <t xml:space="preserve">PLAI </t>
    </r>
    <r>
      <rPr>
        <i/>
        <sz val="10"/>
        <color rgb="FF000000"/>
        <rFont val="Arial"/>
        <family val="2"/>
        <charset val="1"/>
      </rPr>
      <t>(y compris PLAI adaptés)</t>
    </r>
  </si>
  <si>
    <t>PLAI adaptés</t>
  </si>
  <si>
    <t>nombre</t>
  </si>
  <si>
    <t>logts</t>
  </si>
  <si>
    <t xml:space="preserve">année ref : </t>
  </si>
  <si>
    <t>zonage :</t>
  </si>
  <si>
    <t>Redevance max selon la typologie</t>
  </si>
  <si>
    <t>€/m²</t>
  </si>
  <si>
    <t>Forfait</t>
  </si>
  <si>
    <t>nombre/
surface</t>
  </si>
  <si>
    <t>loyer</t>
  </si>
  <si>
    <t>Parking aérien</t>
  </si>
  <si>
    <t>Parking couvert</t>
  </si>
  <si>
    <t>Parking couvert boxé</t>
  </si>
  <si>
    <t>* si non intégrées dans le décompte de la surface utile</t>
  </si>
  <si>
    <t>Les terrasses en étages dont la superficie est supérieure à 9 m² ne peuvent donner lieu à la perception d’un loyer accessoire.</t>
  </si>
  <si>
    <t>Réservations préfectorales</t>
  </si>
  <si>
    <t>Commentaires contingent le cas échéant</t>
  </si>
  <si>
    <r>
      <rPr>
        <sz val="12"/>
        <color rgb="FF000000"/>
        <rFont val="Arial"/>
        <family val="2"/>
        <charset val="1"/>
      </rPr>
      <t xml:space="preserve">PLAI </t>
    </r>
    <r>
      <rPr>
        <i/>
        <sz val="10"/>
        <color rgb="FF000000"/>
        <rFont val="Arial"/>
        <family val="2"/>
        <charset val="1"/>
      </rPr>
      <t>(yc PLAI-a)</t>
    </r>
  </si>
  <si>
    <t>Total CP</t>
  </si>
  <si>
    <t>TYPE</t>
  </si>
  <si>
    <t>logements CP 30%</t>
  </si>
  <si>
    <t>total logements 
CP 30%</t>
  </si>
  <si>
    <t xml:space="preserve">Les logements situés au rez-de-chaussée devront faire l’objet d’une répartition équilibrée entre les réservataires. </t>
  </si>
  <si>
    <t xml:space="preserve">Aussi, le contingent préfectoral ne devra pas comprendre plus de 30% des logements situés au rez-de-chaussée. </t>
  </si>
  <si>
    <t>Fiche préparatoire à la convention APL (éléments à saisir dans la convention)</t>
  </si>
  <si>
    <t>SANS OBJET : le programme ne comprend que des PLS</t>
  </si>
  <si>
    <t>Les soussignés :</t>
  </si>
  <si>
    <t xml:space="preserve">XX [Organisme d'habitations à loyer modéré, société d'économie mixte ou collectivité territoriale ou autre personne morale propriétaire du logement-foyer] représenté (e) par M....., dénommé (e) ci-après le « propriétaire » ; 
XX [Organisme agréé gestionnaire du logement-foyer, sauf dans le cas où le propriétaire est gestionnaire direct] représenté (e) par son président M......, autorisé à cet effet par délibération de son conseil d'administration, en date du......, dénommé ci-après le « gestionnaire », et agissant à ce titre en application de la convention de location conclue avec le propriétaire ; </t>
  </si>
  <si>
    <t>Vu l’agrément du gestionnaire….</t>
  </si>
  <si>
    <t xml:space="preserve">Vu l'agrément de gestionnaire de résidence sociale prévu à l'article R. 353-165-1 ou l'agrément d'intermédiation locative et de gestion locative sociale mentionné à l'article L. 365-4 et délivré par le préfet du département de XX en date du...... à...... au gestionnaire pour assurer la gestion de résidences sociales ; </t>
  </si>
  <si>
    <t>Vu la convention de location….</t>
  </si>
  <si>
    <t xml:space="preserve">[Le cas échéant] Vu la convention de location, jointe à la présente convention, en date du.............. conclue entre le propriétaire et le gestionnaire ; </t>
  </si>
  <si>
    <t>Article 1er</t>
  </si>
  <si>
    <t>&amp;1</t>
  </si>
  <si>
    <t>« pour le logement-foyer »</t>
  </si>
  <si>
    <t>construction de 65 logements, dont 55 PLUS et 10 PLAI, "ensemble immobilier" rue du printemps ville 1</t>
  </si>
  <si>
    <t>(descriptif)</t>
  </si>
  <si>
    <t>construction ou acquisition amélioration, nombre de logements, dont nombre de PLUS et de PLAI adresse et nom de l'opération</t>
  </si>
  <si>
    <t>&amp; 5</t>
  </si>
  <si>
    <r>
      <rPr>
        <sz val="11"/>
        <color rgb="FF000000"/>
        <rFont val="Arial"/>
        <family val="2"/>
        <charset val="1"/>
      </rPr>
      <t xml:space="preserve">(date délivrance agrément du </t>
    </r>
    <r>
      <rPr>
        <i/>
        <sz val="11"/>
        <color rgb="FF000000"/>
        <rFont val="Arial"/>
        <family val="2"/>
        <charset val="1"/>
      </rPr>
      <t>gestionnaire)</t>
    </r>
  </si>
  <si>
    <t xml:space="preserve">L'agrément prévu à l'article R. 353-156 du code de la construction et de l'habitation a été délivré par le préfet du département de XX en date du...... </t>
  </si>
  <si>
    <t>Article 2</t>
  </si>
  <si>
    <t>durée de la convention</t>
  </si>
  <si>
    <t xml:space="preserve"> XX ans</t>
  </si>
  <si>
    <t>date d'expiration</t>
  </si>
  <si>
    <t>(date donnée à titre d'exemple)</t>
  </si>
  <si>
    <t>PLUS-PLAI : doit couvrir la totalité des échéances d'amortissement du prêt le plus long</t>
  </si>
  <si>
    <t xml:space="preserve">soit : livraison + durée prêt le plus long </t>
  </si>
  <si>
    <t xml:space="preserve">par défaut : agrément + durée du prêt le plus long + 2 ans préfinancement </t>
  </si>
  <si>
    <r>
      <rPr>
        <b/>
        <sz val="12"/>
        <color rgb="FF000000"/>
        <rFont val="Arial"/>
        <family val="2"/>
        <charset val="1"/>
      </rPr>
      <t xml:space="preserve">Article 4 </t>
    </r>
    <r>
      <rPr>
        <sz val="11"/>
        <color rgb="FF000000"/>
        <rFont val="Arial"/>
        <family val="2"/>
        <charset val="1"/>
      </rPr>
      <t>(cocher la case)</t>
    </r>
  </si>
  <si>
    <t>Conditions d’attribution et d’occupation</t>
  </si>
  <si>
    <t>NB : info PLS dans une seconde convention</t>
  </si>
  <si>
    <t>réservations préfectorales</t>
  </si>
  <si>
    <t>La part des locaux à usage privatif réservés par le Préfet est fixée à 30%</t>
  </si>
  <si>
    <t>Les modalités de gestion de ces réservations sont les suivantes :</t>
  </si>
  <si>
    <t>(Reporter les informations contenues dans le projet social à l’identique)</t>
  </si>
  <si>
    <t>Les modalités de choix des personnes accueillies sont les suivantes :</t>
  </si>
  <si>
    <t>Article 12</t>
  </si>
  <si>
    <t>Prestations</t>
  </si>
  <si>
    <t>Prestations obligatoires</t>
  </si>
  <si>
    <t>Prestations facultatives</t>
  </si>
  <si>
    <t>Article 14</t>
  </si>
  <si>
    <t xml:space="preserve">En cas de réhabilitation ou d’amélioration, les travaux concernant la résidence sociale sont inscrits au programme dans l’annexe 1 à la présente convention. Ils font l’objet d’un programme de réalisation qui se poursuit par ………….. tranche(s) annuelle(s) pendant ………… mois ou année(s)  dont l’échéancier est joint à la présente convention. </t>
  </si>
  <si>
    <t>Annexe à la convention APL</t>
  </si>
  <si>
    <t>l'annexe reprend les principales informations ci-dessus</t>
  </si>
  <si>
    <t xml:space="preserve">Le bailleur fournit au moment de l'agrément une version informatique du tableau des loyers </t>
  </si>
  <si>
    <t>(comportant a minima l'ensemble des informations exigées par le CCH)</t>
  </si>
  <si>
    <t>ce tableau (PJ) est contrôlé et validé par le bureau du financement et joint à la présente fiche</t>
  </si>
  <si>
    <t xml:space="preserve">Date et signature du bailleur : </t>
  </si>
  <si>
    <t>plus-plai</t>
  </si>
  <si>
    <t>Annexe réelle PLUS-PLAI</t>
  </si>
  <si>
    <t>Annexe réelle PLUS</t>
  </si>
  <si>
    <t>Annexe réelle PLAI</t>
  </si>
  <si>
    <t>Terrasse</t>
  </si>
  <si>
    <t>Balcons</t>
  </si>
  <si>
    <t>Caves/celliers</t>
  </si>
  <si>
    <t>Annexe réelle PLS</t>
  </si>
  <si>
    <t>Code Département</t>
  </si>
  <si>
    <t>Nom département</t>
  </si>
  <si>
    <t>Libellé de la commune</t>
  </si>
  <si>
    <t xml:space="preserve">Zonage I/II/III
</t>
  </si>
  <si>
    <t xml:space="preserve">Zonage A/B/C
</t>
  </si>
  <si>
    <t>article 27 de l'arrêté du 27 septembre 2019 relatif au calcul des aides personnelles au logement https://www.legifrance.gouv.fr/loda/id/JORFTEXT000039160329</t>
  </si>
  <si>
    <t>75</t>
  </si>
  <si>
    <t>Paris</t>
  </si>
  <si>
    <t>1 bis</t>
  </si>
  <si>
    <t>Abis</t>
  </si>
  <si>
    <t>PLAI-adapté en logement foyer</t>
  </si>
  <si>
    <t xml:space="preserve">Version en vigueur depuis le 01/07/2022 </t>
  </si>
  <si>
    <t>77</t>
  </si>
  <si>
    <t>Seine-et-Marne</t>
  </si>
  <si>
    <t>B2</t>
  </si>
  <si>
    <t>zone</t>
  </si>
  <si>
    <t>Amillis</t>
  </si>
  <si>
    <t>Amponville</t>
  </si>
  <si>
    <t>Andrezel</t>
  </si>
  <si>
    <t>Annet-sur-Marne</t>
  </si>
  <si>
    <t>B1</t>
  </si>
  <si>
    <t>Arbonne-la-Forêt</t>
  </si>
  <si>
    <t>Argentières</t>
  </si>
  <si>
    <t>Bénéficiaire isolé / couple + quatre personnes à charge</t>
  </si>
  <si>
    <t>Armentières-en-Brie</t>
  </si>
  <si>
    <t>Par personne supplémentaire à charge</t>
  </si>
  <si>
    <t>Arville</t>
  </si>
  <si>
    <t>Aubepierre-Ozouer-le-Repos</t>
  </si>
  <si>
    <t>Aufferville</t>
  </si>
  <si>
    <t>Version en vigueur du 01/10/2021 au 01/07/2022</t>
  </si>
  <si>
    <t>Augers-en-Brie</t>
  </si>
  <si>
    <t>Aulnoy</t>
  </si>
  <si>
    <t>Avon</t>
  </si>
  <si>
    <t>Baby</t>
  </si>
  <si>
    <t>Bagneaux-sur-Loing</t>
  </si>
  <si>
    <t>Bailly-Romainvilliers</t>
  </si>
  <si>
    <t>Balloy</t>
  </si>
  <si>
    <t>Bannost-Villegagnon</t>
  </si>
  <si>
    <t>Barbey</t>
  </si>
  <si>
    <t>Barbizon</t>
  </si>
  <si>
    <t>annexe 1 tableau C de l'avis de loyer 2021</t>
  </si>
  <si>
    <t>annexe 1 tableau C de l'avis de loyer 2022</t>
  </si>
  <si>
    <t>annexe 1 tableau C de l'avis de loyer 2023</t>
  </si>
  <si>
    <t>Barcy</t>
  </si>
  <si>
    <t>Année</t>
  </si>
  <si>
    <t>Bassevelle</t>
  </si>
  <si>
    <t>Bazoches-lès-Bray</t>
  </si>
  <si>
    <t>Type</t>
  </si>
  <si>
    <t>Financement</t>
  </si>
  <si>
    <t>Beauchery-Saint-Martin</t>
  </si>
  <si>
    <t>Beaumont-du-Gâtinais</t>
  </si>
  <si>
    <t>PLAI</t>
  </si>
  <si>
    <t>Beautheil-Saints</t>
  </si>
  <si>
    <t>Beauvoir</t>
  </si>
  <si>
    <t>/</t>
  </si>
  <si>
    <t>Bellot</t>
  </si>
  <si>
    <t>Bernay-Vilbert</t>
  </si>
  <si>
    <t>Beton-Bazoches</t>
  </si>
  <si>
    <t>Bezalles</t>
  </si>
  <si>
    <t>Blandy</t>
  </si>
  <si>
    <t>Blennes</t>
  </si>
  <si>
    <t>Boisdon</t>
  </si>
  <si>
    <t>Bois-le-Roi</t>
  </si>
  <si>
    <t>Boissettes</t>
  </si>
  <si>
    <t>Boissise-la-Bertrand</t>
  </si>
  <si>
    <t>Boissise-le-Roi</t>
  </si>
  <si>
    <t>Boissy-aux-Cailles</t>
  </si>
  <si>
    <t>Boissy-le-Châtel</t>
  </si>
  <si>
    <t>Boitron</t>
  </si>
  <si>
    <t>Bombon</t>
  </si>
  <si>
    <t>Bougligny</t>
  </si>
  <si>
    <t>Boulancourt</t>
  </si>
  <si>
    <t>Bouleurs</t>
  </si>
  <si>
    <t>Bourron-Marlotte</t>
  </si>
  <si>
    <t>Boutigny</t>
  </si>
  <si>
    <t>Bransles</t>
  </si>
  <si>
    <t>Bray-sur-Seine</t>
  </si>
  <si>
    <t>Bréau</t>
  </si>
  <si>
    <t>Brie-Comte-Robert</t>
  </si>
  <si>
    <t>La Brosse-Montceaux</t>
  </si>
  <si>
    <t>Brou-sur-Chantereine</t>
  </si>
  <si>
    <t>Burcy</t>
  </si>
  <si>
    <t>Bussières</t>
  </si>
  <si>
    <t>Bussy-Saint-Georges</t>
  </si>
  <si>
    <t>Bussy-Saint-Martin</t>
  </si>
  <si>
    <t>Buthiers</t>
  </si>
  <si>
    <t>Cannes-Écluse</t>
  </si>
  <si>
    <t>Carnetin</t>
  </si>
  <si>
    <t>La Celle-sur-Morin</t>
  </si>
  <si>
    <t>Cély</t>
  </si>
  <si>
    <t>Cerneux</t>
  </si>
  <si>
    <t>Cesson</t>
  </si>
  <si>
    <t>Cessoy-en-Montois</t>
  </si>
  <si>
    <t>Chailly-en-Bière</t>
  </si>
  <si>
    <t>Chailly-en-Brie</t>
  </si>
  <si>
    <t>Chaintreaux</t>
  </si>
  <si>
    <t>Chalautre-la-Grande</t>
  </si>
  <si>
    <t>Chalautre-la-Petite</t>
  </si>
  <si>
    <t>Chalifert</t>
  </si>
  <si>
    <t>Chalmaison</t>
  </si>
  <si>
    <t>Chambry</t>
  </si>
  <si>
    <t>Chamigny</t>
  </si>
  <si>
    <t>Champagne-sur-Seine</t>
  </si>
  <si>
    <t>Champcenest</t>
  </si>
  <si>
    <t xml:space="preserve">type de logement </t>
  </si>
  <si>
    <t>Champdeuil</t>
  </si>
  <si>
    <t>EHPAD</t>
  </si>
  <si>
    <t>Champeaux</t>
  </si>
  <si>
    <t>Résidence autonomie</t>
  </si>
  <si>
    <t>Champs-sur-Marne</t>
  </si>
  <si>
    <t>Changis-sur-Marne</t>
  </si>
  <si>
    <t>Maison d'accueil médicalisé</t>
  </si>
  <si>
    <t>Chanteloup-en-Brie</t>
  </si>
  <si>
    <t xml:space="preserve">Foyer d'hébergement </t>
  </si>
  <si>
    <t>La Chapelle-Gauthier</t>
  </si>
  <si>
    <t>Foyer de vie occupationnel</t>
  </si>
  <si>
    <t>La Chapelle-Iger</t>
  </si>
  <si>
    <t xml:space="preserve">Foyer de jeunes travailleur </t>
  </si>
  <si>
    <t>La Chapelle-la-Reine</t>
  </si>
  <si>
    <t>Pension de Famille</t>
  </si>
  <si>
    <t>La Chapelle-Rablais</t>
  </si>
  <si>
    <t>Résidence accueil</t>
  </si>
  <si>
    <t>La Chapelle-Saint-Sulpice</t>
  </si>
  <si>
    <t>RSJA</t>
  </si>
  <si>
    <t>Les Chapelles-Bourbon</t>
  </si>
  <si>
    <t>Résidence sociale généraliste</t>
  </si>
  <si>
    <t>La Chapelle-Moutils</t>
  </si>
  <si>
    <t>Résidence sociale issu de FTM</t>
  </si>
  <si>
    <t>Charmentray</t>
  </si>
  <si>
    <t>Charny</t>
  </si>
  <si>
    <t>Chartrettes</t>
  </si>
  <si>
    <t>Chartronges</t>
  </si>
  <si>
    <t>Châteaubleau</t>
  </si>
  <si>
    <t>Château-Landon</t>
  </si>
  <si>
    <t>Loyers accessoires PLUS</t>
  </si>
  <si>
    <t>Le Châtelet-en-Brie</t>
  </si>
  <si>
    <t>Châtenay-sur-Seine</t>
  </si>
  <si>
    <t>Parking extérieur à usage exclusif des locataires</t>
  </si>
  <si>
    <t>Châtenoy</t>
  </si>
  <si>
    <t>Parking extérieur boxé</t>
  </si>
  <si>
    <t>Châtillon-la-Borde</t>
  </si>
  <si>
    <t>Parking souterrain non boxé</t>
  </si>
  <si>
    <t>Châtres</t>
  </si>
  <si>
    <t>Parking souterrain boxé</t>
  </si>
  <si>
    <t>Chauffry</t>
  </si>
  <si>
    <t>Cave ou cellier indépendant
Si non intégré dans le décompte de la surface utile</t>
  </si>
  <si>
    <t>Chaumes-en-Brie</t>
  </si>
  <si>
    <t>Place de parking extérieure pour les véhicules à 2 roues motorisés
Si place dédiée au locataire</t>
  </si>
  <si>
    <t>Chelles</t>
  </si>
  <si>
    <t>Place de parking en sous-sol pour les véhicules à 2 roues motorisés
Si place dédiée au locataire</t>
  </si>
  <si>
    <t>Chenoise-Cucharmoy</t>
  </si>
  <si>
    <t>Chenou</t>
  </si>
  <si>
    <t>Chessy</t>
  </si>
  <si>
    <t>Loyers accessoires PLAi</t>
  </si>
  <si>
    <t>Chevrainvilliers</t>
  </si>
  <si>
    <t>Chevru</t>
  </si>
  <si>
    <t>Chevry-Cossigny</t>
  </si>
  <si>
    <t>Chevry-en-Sereine</t>
  </si>
  <si>
    <t>Choisy-en-Brie</t>
  </si>
  <si>
    <t>Citry</t>
  </si>
  <si>
    <t>Claye-Souilly</t>
  </si>
  <si>
    <t>Clos-Fontaine</t>
  </si>
  <si>
    <t>Cocherel</t>
  </si>
  <si>
    <t>Collégien</t>
  </si>
  <si>
    <t>Combs-la-Ville</t>
  </si>
  <si>
    <t>Loyers accessoires PLS</t>
  </si>
  <si>
    <t>Compans</t>
  </si>
  <si>
    <t>Conches-sur-Gondoire</t>
  </si>
  <si>
    <t>Condé-Sainte-Libiaire</t>
  </si>
  <si>
    <t>Congis-sur-Thérouanne</t>
  </si>
  <si>
    <t>Coubert</t>
  </si>
  <si>
    <t>Couilly-Pont-aux-Dames</t>
  </si>
  <si>
    <t>Coulombs-en-Valois</t>
  </si>
  <si>
    <t>Coulommes</t>
  </si>
  <si>
    <t>Coulommiers</t>
  </si>
  <si>
    <t>Coupvray</t>
  </si>
  <si>
    <t>Courcelles-en-Bassée</t>
  </si>
  <si>
    <t>Courchamp</t>
  </si>
  <si>
    <t>Courpalay</t>
  </si>
  <si>
    <t>Courquetaine</t>
  </si>
  <si>
    <t>Courtacon</t>
  </si>
  <si>
    <t>Courtomer</t>
  </si>
  <si>
    <t>Courtry</t>
  </si>
  <si>
    <t>Coutençon</t>
  </si>
  <si>
    <t>Coutevroult</t>
  </si>
  <si>
    <t>Crécy-la-Chapelle</t>
  </si>
  <si>
    <t>Crégy-lès-Meaux</t>
  </si>
  <si>
    <t>Crèvecœur-en-Brie</t>
  </si>
  <si>
    <t>Crisenoy</t>
  </si>
  <si>
    <t>Croissy-Beaubourg</t>
  </si>
  <si>
    <t>La Croix-en-Brie</t>
  </si>
  <si>
    <t>Crouy-sur-Ourcq</t>
  </si>
  <si>
    <t>Cuisy</t>
  </si>
  <si>
    <t>Dagny</t>
  </si>
  <si>
    <t>Dammarie-les-Lys</t>
  </si>
  <si>
    <t>Dammartin-en-Goële</t>
  </si>
  <si>
    <t>Dammartin-sur-Tigeaux</t>
  </si>
  <si>
    <t>Dampmart</t>
  </si>
  <si>
    <t>Darvault</t>
  </si>
  <si>
    <t>Dhuisy</t>
  </si>
  <si>
    <t>Diant</t>
  </si>
  <si>
    <t>Donnemarie-Dontilly</t>
  </si>
  <si>
    <t>Dormelles</t>
  </si>
  <si>
    <t>Doue</t>
  </si>
  <si>
    <t>Douy-la-Ramée</t>
  </si>
  <si>
    <t>Échouboulains</t>
  </si>
  <si>
    <t>Les Écrennes</t>
  </si>
  <si>
    <t>Égligny</t>
  </si>
  <si>
    <t>Égreville</t>
  </si>
  <si>
    <t>Émerainville</t>
  </si>
  <si>
    <t>Esbly</t>
  </si>
  <si>
    <t>Esmans</t>
  </si>
  <si>
    <t>Étrépilly</t>
  </si>
  <si>
    <t>Everly</t>
  </si>
  <si>
    <t>Évry-Grégy-sur-Yerre</t>
  </si>
  <si>
    <t>Faremoutiers</t>
  </si>
  <si>
    <t>Favières</t>
  </si>
  <si>
    <t>Faÿ-lès-Nemours</t>
  </si>
  <si>
    <t>Féricy</t>
  </si>
  <si>
    <t>Férolles-Attilly</t>
  </si>
  <si>
    <t>Ferrières-en-Brie</t>
  </si>
  <si>
    <t>La Ferté-Gaucher</t>
  </si>
  <si>
    <t>La Ferté-sous-Jouarre</t>
  </si>
  <si>
    <t>Flagy</t>
  </si>
  <si>
    <t>Fleury-en-Bière</t>
  </si>
  <si>
    <t>Fontainebleau</t>
  </si>
  <si>
    <t>Fontaine-Fourches</t>
  </si>
  <si>
    <t>Fontaine-le-Port</t>
  </si>
  <si>
    <t>Fontains</t>
  </si>
  <si>
    <t>Fontenailles</t>
  </si>
  <si>
    <t>Fontenay-Trésigny</t>
  </si>
  <si>
    <t>Forfry</t>
  </si>
  <si>
    <t>Forges</t>
  </si>
  <si>
    <t>Fouju</t>
  </si>
  <si>
    <t>Fresnes-sur-Marne</t>
  </si>
  <si>
    <t>Frétoy</t>
  </si>
  <si>
    <t>Fromont</t>
  </si>
  <si>
    <t>Fublaines</t>
  </si>
  <si>
    <t>Garentreville</t>
  </si>
  <si>
    <t>Gastins</t>
  </si>
  <si>
    <t>La Genevraye</t>
  </si>
  <si>
    <t>Germigny-l'Évêque</t>
  </si>
  <si>
    <t>Germigny-sous-Coulombs</t>
  </si>
  <si>
    <t>Gesvres-le-Chapitre</t>
  </si>
  <si>
    <t>Giremoutiers</t>
  </si>
  <si>
    <t>Gironville</t>
  </si>
  <si>
    <t>Gouaix</t>
  </si>
  <si>
    <t>Gouvernes</t>
  </si>
  <si>
    <t>La Grande-Paroisse</t>
  </si>
  <si>
    <t>Grandpuits-Bailly-Carrois</t>
  </si>
  <si>
    <t>Gravon</t>
  </si>
  <si>
    <t>Gressy</t>
  </si>
  <si>
    <t>Gretz-Armainvilliers</t>
  </si>
  <si>
    <t>Grez-sur-Loing</t>
  </si>
  <si>
    <t>Grisy-Suisnes</t>
  </si>
  <si>
    <t>Grisy-sur-Seine</t>
  </si>
  <si>
    <t>Guérard</t>
  </si>
  <si>
    <t>Guercheville</t>
  </si>
  <si>
    <t>Guermantes</t>
  </si>
  <si>
    <t>Guignes</t>
  </si>
  <si>
    <t>Gurcy-le-Châtel</t>
  </si>
  <si>
    <t>Hautefeuille</t>
  </si>
  <si>
    <t>La Haute-Maison</t>
  </si>
  <si>
    <t>Héricy</t>
  </si>
  <si>
    <t>Hermé</t>
  </si>
  <si>
    <t>Hondevilliers</t>
  </si>
  <si>
    <t>La Houssaye-en-Brie</t>
  </si>
  <si>
    <t>Ichy</t>
  </si>
  <si>
    <t>Isles-les-Meldeuses</t>
  </si>
  <si>
    <t>Isles-lès-Villenoy</t>
  </si>
  <si>
    <t>Iverny</t>
  </si>
  <si>
    <t>Jablines</t>
  </si>
  <si>
    <t>Jaignes</t>
  </si>
  <si>
    <t>Jaulnes</t>
  </si>
  <si>
    <t>Jossigny</t>
  </si>
  <si>
    <t>Jouarre</t>
  </si>
  <si>
    <t>Jouy-le-Châtel</t>
  </si>
  <si>
    <t>Jouy-sur-Morin</t>
  </si>
  <si>
    <t>Juilly</t>
  </si>
  <si>
    <t>Jutigny</t>
  </si>
  <si>
    <t>Lagny-sur-Marne</t>
  </si>
  <si>
    <t>Larchant</t>
  </si>
  <si>
    <t>Laval-en-Brie</t>
  </si>
  <si>
    <t>Léchelle</t>
  </si>
  <si>
    <t>Lescherolles</t>
  </si>
  <si>
    <t>Lesches</t>
  </si>
  <si>
    <t>Lésigny</t>
  </si>
  <si>
    <t>Leudon-en-Brie</t>
  </si>
  <si>
    <t>Lieusaint</t>
  </si>
  <si>
    <t>Limoges-Fourches</t>
  </si>
  <si>
    <t>Lissy</t>
  </si>
  <si>
    <t>Liverdy-en-Brie</t>
  </si>
  <si>
    <t>Livry-sur-Seine</t>
  </si>
  <si>
    <t>Lizines</t>
  </si>
  <si>
    <t>Lizy-sur-Ourcq</t>
  </si>
  <si>
    <t>Lognes</t>
  </si>
  <si>
    <t>Longperrier</t>
  </si>
  <si>
    <t>Longueville</t>
  </si>
  <si>
    <t>Lorrez-le-Bocage-Préaux</t>
  </si>
  <si>
    <t>Louan-Villegruis-Fontaine</t>
  </si>
  <si>
    <t>Luisetaines</t>
  </si>
  <si>
    <t>Lumigny-Nesles-Ormeaux</t>
  </si>
  <si>
    <t>Luzancy</t>
  </si>
  <si>
    <t>Machault</t>
  </si>
  <si>
    <t>La Madeleine-sur-Loing</t>
  </si>
  <si>
    <t>Magny-le-Hongre</t>
  </si>
  <si>
    <t>Maincy</t>
  </si>
  <si>
    <t>Maisoncelles-en-Brie</t>
  </si>
  <si>
    <t>Maisoncelles-en-Gâtinais</t>
  </si>
  <si>
    <t>Maison-Rouge</t>
  </si>
  <si>
    <t>Marchémoret</t>
  </si>
  <si>
    <t>Marcilly</t>
  </si>
  <si>
    <t>Les Marêts</t>
  </si>
  <si>
    <t>Mareuil-lès-Meaux</t>
  </si>
  <si>
    <t>Marles-en-Brie</t>
  </si>
  <si>
    <t>Marolles-en-Brie</t>
  </si>
  <si>
    <t>Marolles-sur-Seine</t>
  </si>
  <si>
    <t>Mary-sur-Marne</t>
  </si>
  <si>
    <t>Mauperthuis</t>
  </si>
  <si>
    <t>Mauregard</t>
  </si>
  <si>
    <t>May-en-Multien</t>
  </si>
  <si>
    <t>Meaux</t>
  </si>
  <si>
    <t>Le Mée-sur-Seine</t>
  </si>
  <si>
    <t>Meigneux</t>
  </si>
  <si>
    <t>Meilleray</t>
  </si>
  <si>
    <t>Melun</t>
  </si>
  <si>
    <t>Melz-sur-Seine</t>
  </si>
  <si>
    <t>Méry-sur-Marne</t>
  </si>
  <si>
    <t>Le Mesnil-Amelot</t>
  </si>
  <si>
    <t>Messy</t>
  </si>
  <si>
    <t>Misy-sur-Yonne</t>
  </si>
  <si>
    <t>Mitry-Mory</t>
  </si>
  <si>
    <t>Moisenay</t>
  </si>
  <si>
    <t>Moissy-Cramayel</t>
  </si>
  <si>
    <t>Mondreville</t>
  </si>
  <si>
    <t>Mons-en-Montois</t>
  </si>
  <si>
    <t>Montceaux-lès-Meaux</t>
  </si>
  <si>
    <t>Montceaux-lès-Provins</t>
  </si>
  <si>
    <t>Montcourt-Fromonville</t>
  </si>
  <si>
    <t>Montdauphin</t>
  </si>
  <si>
    <t>Montenils</t>
  </si>
  <si>
    <t>Montereau-Fault-Yonne</t>
  </si>
  <si>
    <t>Montereau-sur-le-Jard</t>
  </si>
  <si>
    <t>Montévrain</t>
  </si>
  <si>
    <t>Montgé-en-Goële</t>
  </si>
  <si>
    <t>Monthyon</t>
  </si>
  <si>
    <t>Montigny-le-Guesdier</t>
  </si>
  <si>
    <t>Montigny-Lencoup</t>
  </si>
  <si>
    <t>Montigny-sur-Loing</t>
  </si>
  <si>
    <t>Montmachoux</t>
  </si>
  <si>
    <t>Montolivet</t>
  </si>
  <si>
    <t>Montry</t>
  </si>
  <si>
    <t>Moret-Loing-et-Orvanne</t>
  </si>
  <si>
    <t>Mormant</t>
  </si>
  <si>
    <t>Mortcerf</t>
  </si>
  <si>
    <t>Mortery</t>
  </si>
  <si>
    <t>Mouroux</t>
  </si>
  <si>
    <t>Mousseaux-lès-Bray</t>
  </si>
  <si>
    <t>Moussy-le-Neuf</t>
  </si>
  <si>
    <t>Moussy-le-Vieux</t>
  </si>
  <si>
    <t>Mouy-sur-Seine</t>
  </si>
  <si>
    <t>Nandy</t>
  </si>
  <si>
    <t>Nangis</t>
  </si>
  <si>
    <t>Nanteau-sur-Essonne</t>
  </si>
  <si>
    <t>Nanteau-sur-Lunain</t>
  </si>
  <si>
    <t>Nanteuil-lès-Meaux</t>
  </si>
  <si>
    <t>Nanteuil-sur-Marne</t>
  </si>
  <si>
    <t>Nantouillet</t>
  </si>
  <si>
    <t>Nemours</t>
  </si>
  <si>
    <t>Chauconin-Neufmontiers</t>
  </si>
  <si>
    <t>Neufmoutiers-en-Brie</t>
  </si>
  <si>
    <t>Noisiel</t>
  </si>
  <si>
    <t>Noisy-Rudignon</t>
  </si>
  <si>
    <t>Noisy-sur-École</t>
  </si>
  <si>
    <t>Nonville</t>
  </si>
  <si>
    <t>Noyen-sur-Seine</t>
  </si>
  <si>
    <t>Obsonville</t>
  </si>
  <si>
    <t>Ocquerre</t>
  </si>
  <si>
    <t>Oissery</t>
  </si>
  <si>
    <t>Orly-sur-Morin</t>
  </si>
  <si>
    <t>Les Ormes-sur-Voulzie</t>
  </si>
  <si>
    <t>Ormesson</t>
  </si>
  <si>
    <t>Othis</t>
  </si>
  <si>
    <t>Ozoir-la-Ferrière</t>
  </si>
  <si>
    <t>Ozouer-le-Voulgis</t>
  </si>
  <si>
    <t>Paley</t>
  </si>
  <si>
    <t>Pamfou</t>
  </si>
  <si>
    <t>Paroy</t>
  </si>
  <si>
    <t>Passy-sur-Seine</t>
  </si>
  <si>
    <t>Pécy</t>
  </si>
  <si>
    <t>Penchard</t>
  </si>
  <si>
    <t>Perthes</t>
  </si>
  <si>
    <t>Pézarches</t>
  </si>
  <si>
    <t>Pierre-Levée</t>
  </si>
  <si>
    <t>Le Pin</t>
  </si>
  <si>
    <t>Le Plessis-aux-Bois</t>
  </si>
  <si>
    <t>Le Plessis-Feu-Aussoux</t>
  </si>
  <si>
    <t>Le Plessis-l'Évêque</t>
  </si>
  <si>
    <t>Le Plessis-Placy</t>
  </si>
  <si>
    <t>Poigny</t>
  </si>
  <si>
    <t>Poincy</t>
  </si>
  <si>
    <t>Poligny</t>
  </si>
  <si>
    <t>Pommeuse</t>
  </si>
  <si>
    <t>Pomponne</t>
  </si>
  <si>
    <t>Pontault-Combault</t>
  </si>
  <si>
    <t>Pontcarré</t>
  </si>
  <si>
    <t>Précy-sur-Marne</t>
  </si>
  <si>
    <t>Presles-en-Brie</t>
  </si>
  <si>
    <t>Pringy</t>
  </si>
  <si>
    <t>Provins</t>
  </si>
  <si>
    <t>Puisieux</t>
  </si>
  <si>
    <t>Quiers</t>
  </si>
  <si>
    <t>Quincy-Voisins</t>
  </si>
  <si>
    <t>Rampillon</t>
  </si>
  <si>
    <t>Réau</t>
  </si>
  <si>
    <t>Rebais</t>
  </si>
  <si>
    <t>Recloses</t>
  </si>
  <si>
    <t>Remauville</t>
  </si>
  <si>
    <t>Reuil-en-Brie</t>
  </si>
  <si>
    <t>La Rochette</t>
  </si>
  <si>
    <t>Roissy-en-Brie</t>
  </si>
  <si>
    <t>Rouilly</t>
  </si>
  <si>
    <t>Rouvres</t>
  </si>
  <si>
    <t>Rozay-en-Brie</t>
  </si>
  <si>
    <t>Rubelles</t>
  </si>
  <si>
    <t>Rumont</t>
  </si>
  <si>
    <t>Rupéreux</t>
  </si>
  <si>
    <t>Saâcy-sur-Marne</t>
  </si>
  <si>
    <t>Sablonnières</t>
  </si>
  <si>
    <t>Saint-Augustin</t>
  </si>
  <si>
    <t>Sainte-Aulde</t>
  </si>
  <si>
    <t>Saint-Barthélemy</t>
  </si>
  <si>
    <t>Saint-Brice</t>
  </si>
  <si>
    <t>Sainte-Colombe</t>
  </si>
  <si>
    <t>Saint-Cyr-sur-Morin</t>
  </si>
  <si>
    <t>Saint-Denis-lès-Rebais</t>
  </si>
  <si>
    <t>Saint-Fargeau-Ponthierry</t>
  </si>
  <si>
    <t>Saint-Fiacre</t>
  </si>
  <si>
    <t>Saint-Germain-Laval</t>
  </si>
  <si>
    <t>Saint-Germain-Laxis</t>
  </si>
  <si>
    <t>Saint-Germain-sous-Doue</t>
  </si>
  <si>
    <t>Saint-Germain-sur-École</t>
  </si>
  <si>
    <t>Saint-Germain-sur-Morin</t>
  </si>
  <si>
    <t>Saint-Hilliers</t>
  </si>
  <si>
    <t>Saint-Jean-les-Deux-Jumeaux</t>
  </si>
  <si>
    <t>Saint-Just-en-Brie</t>
  </si>
  <si>
    <t>Saint-Léger</t>
  </si>
  <si>
    <t>Saint-Loup-de-Naud</t>
  </si>
  <si>
    <t>Saint-Mammès</t>
  </si>
  <si>
    <t>Saint-Mard</t>
  </si>
  <si>
    <t>Saint-Mars-Vieux-Maisons</t>
  </si>
  <si>
    <t>Saint-Martin-des-Champs</t>
  </si>
  <si>
    <t>Saint-Martin-du-Boschet</t>
  </si>
  <si>
    <t>Saint-Martin-en-Bière</t>
  </si>
  <si>
    <t>Saint-Méry</t>
  </si>
  <si>
    <t>Saint-Mesmes</t>
  </si>
  <si>
    <t>Saint-Ouen-en-Brie</t>
  </si>
  <si>
    <t>Saint-Ouen-sur-Morin</t>
  </si>
  <si>
    <t>Saint-Pathus</t>
  </si>
  <si>
    <t>Saint-Pierre-lès-Nemours</t>
  </si>
  <si>
    <t>Saint-Rémy-la-Vanne</t>
  </si>
  <si>
    <t>Saint-Sauveur-lès-Bray</t>
  </si>
  <si>
    <t>Saint-Sauveur-sur-École</t>
  </si>
  <si>
    <t>Saint-Siméon</t>
  </si>
  <si>
    <t>Saint-Soupplets</t>
  </si>
  <si>
    <t>Saint-Thibault-des-Vignes</t>
  </si>
  <si>
    <t>Salins</t>
  </si>
  <si>
    <t>Sammeron</t>
  </si>
  <si>
    <t>Samois-sur-Seine</t>
  </si>
  <si>
    <t>Samoreau</t>
  </si>
  <si>
    <t>Sancy</t>
  </si>
  <si>
    <t>Sancy-lès-Provins</t>
  </si>
  <si>
    <t>Savigny-le-Temple</t>
  </si>
  <si>
    <t>Savins</t>
  </si>
  <si>
    <t>Seine-Port</t>
  </si>
  <si>
    <t>Sept-Sorts</t>
  </si>
  <si>
    <t>Serris</t>
  </si>
  <si>
    <t>Servon</t>
  </si>
  <si>
    <t>Signy-Signets</t>
  </si>
  <si>
    <t>Sigy</t>
  </si>
  <si>
    <t>Sivry-Courtry</t>
  </si>
  <si>
    <t>Sognolles-en-Montois</t>
  </si>
  <si>
    <t>Soignolles-en-Brie</t>
  </si>
  <si>
    <t>Soisy-Bouy</t>
  </si>
  <si>
    <t>Solers</t>
  </si>
  <si>
    <t>Souppes-sur-Loing</t>
  </si>
  <si>
    <t>Sourdun</t>
  </si>
  <si>
    <t>Tancrou</t>
  </si>
  <si>
    <t>Thénisy</t>
  </si>
  <si>
    <t>Thieux</t>
  </si>
  <si>
    <t>Thomery</t>
  </si>
  <si>
    <t>Thorigny-sur-Marne</t>
  </si>
  <si>
    <t>Thoury-Férottes</t>
  </si>
  <si>
    <t>Tigeaux</t>
  </si>
  <si>
    <t>La Tombe</t>
  </si>
  <si>
    <t>Torcy</t>
  </si>
  <si>
    <t>Touquin</t>
  </si>
  <si>
    <t>Tournan-en-Brie</t>
  </si>
  <si>
    <t>Tousson</t>
  </si>
  <si>
    <t>La Trétoire</t>
  </si>
  <si>
    <t>Treuzy-Levelay</t>
  </si>
  <si>
    <t>Trilbardou</t>
  </si>
  <si>
    <t>Trilport</t>
  </si>
  <si>
    <t>Trocy-en-Multien</t>
  </si>
  <si>
    <t>Ury</t>
  </si>
  <si>
    <t>Ussy-sur-Marne</t>
  </si>
  <si>
    <t>Vaires-sur-Marne</t>
  </si>
  <si>
    <t>Valence-en-Brie</t>
  </si>
  <si>
    <t>Vanvillé</t>
  </si>
  <si>
    <t>Varennes-sur-Seine</t>
  </si>
  <si>
    <t>Varreddes</t>
  </si>
  <si>
    <t>Vaucourtois</t>
  </si>
  <si>
    <t>Le Vaudoué</t>
  </si>
  <si>
    <t>Vaudoy-en-Brie</t>
  </si>
  <si>
    <t>Vaux-le-Pénil</t>
  </si>
  <si>
    <t>Vaux-sur-Lunain</t>
  </si>
  <si>
    <t>Vendrest</t>
  </si>
  <si>
    <t>Verdelot</t>
  </si>
  <si>
    <t>Verneuil-l'Étang</t>
  </si>
  <si>
    <t>Vernou-la-Celle-sur-Seine</t>
  </si>
  <si>
    <t>Vert-Saint-Denis</t>
  </si>
  <si>
    <t>Vieux-Champagne</t>
  </si>
  <si>
    <t>Vignely</t>
  </si>
  <si>
    <t>Villebéon</t>
  </si>
  <si>
    <t>Villecerf</t>
  </si>
  <si>
    <t>Villemaréchal</t>
  </si>
  <si>
    <t>Villemareuil</t>
  </si>
  <si>
    <t>Villemer</t>
  </si>
  <si>
    <t>Villenauxe-la-Petite</t>
  </si>
  <si>
    <t>Villeneuve-le-Comte</t>
  </si>
  <si>
    <t>Villeneuve-les-Bordes</t>
  </si>
  <si>
    <t>Villeneuve-Saint-Denis</t>
  </si>
  <si>
    <t>Villeneuve-sous-Dammartin</t>
  </si>
  <si>
    <t>Villeneuve-sur-Bellot</t>
  </si>
  <si>
    <t>Villenoy</t>
  </si>
  <si>
    <t>Villeparisis</t>
  </si>
  <si>
    <t>Villeroy</t>
  </si>
  <si>
    <t>Ville-Saint-Jacques</t>
  </si>
  <si>
    <t>Villevaudé</t>
  </si>
  <si>
    <t>Villiers-en-Bière</t>
  </si>
  <si>
    <t>Villiers-Saint-Georges</t>
  </si>
  <si>
    <t>Villiers-sous-Grez</t>
  </si>
  <si>
    <t>Villiers-sur-Morin</t>
  </si>
  <si>
    <t>Villiers-sur-Seine</t>
  </si>
  <si>
    <t>Villuis</t>
  </si>
  <si>
    <t>Vimpelles</t>
  </si>
  <si>
    <t>Vinantes</t>
  </si>
  <si>
    <t>Vincy-Manœuvre</t>
  </si>
  <si>
    <t>Voinsles</t>
  </si>
  <si>
    <t>Voisenon</t>
  </si>
  <si>
    <t>Voulangis</t>
  </si>
  <si>
    <t>Voulton</t>
  </si>
  <si>
    <t>Voulx</t>
  </si>
  <si>
    <t>Vulaines-lès-Provins</t>
  </si>
  <si>
    <t>Vulaines-sur-Seine</t>
  </si>
  <si>
    <t>Yèbles</t>
  </si>
  <si>
    <t>78</t>
  </si>
  <si>
    <t>Yvelines</t>
  </si>
  <si>
    <t>Ablis</t>
  </si>
  <si>
    <t>Achères</t>
  </si>
  <si>
    <t>Adainville</t>
  </si>
  <si>
    <t>Aigremont</t>
  </si>
  <si>
    <t>Allainville</t>
  </si>
  <si>
    <t>Les Alluets-le-Roi</t>
  </si>
  <si>
    <t>Andelu</t>
  </si>
  <si>
    <t>Andrésy</t>
  </si>
  <si>
    <t>Arnouville-lès-Mantes</t>
  </si>
  <si>
    <t>Aubergenville</t>
  </si>
  <si>
    <t>Auffargis</t>
  </si>
  <si>
    <t>Auffreville-Brasseuil</t>
  </si>
  <si>
    <t>Aulnay-sur-Mauldre</t>
  </si>
  <si>
    <t>Auteuil</t>
  </si>
  <si>
    <t>Autouillet</t>
  </si>
  <si>
    <t>Bailly</t>
  </si>
  <si>
    <t>Bazainville</t>
  </si>
  <si>
    <t>Bazemont</t>
  </si>
  <si>
    <t>Bazoches-sur-Guyonne</t>
  </si>
  <si>
    <t>Béhoust</t>
  </si>
  <si>
    <t>Bennecourt</t>
  </si>
  <si>
    <t>Beynes</t>
  </si>
  <si>
    <t>Blaru</t>
  </si>
  <si>
    <t>Boinville-en-Mantois</t>
  </si>
  <si>
    <t>Boinville-le-Gaillard</t>
  </si>
  <si>
    <t>Boinvilliers</t>
  </si>
  <si>
    <t>Bois-d'Arcy</t>
  </si>
  <si>
    <t>Boissets</t>
  </si>
  <si>
    <t>La Boissière-École</t>
  </si>
  <si>
    <t>Boissy-Mauvoisin</t>
  </si>
  <si>
    <t>Boissy-sans-Avoir</t>
  </si>
  <si>
    <t>Bonnelles</t>
  </si>
  <si>
    <t>Bonnières-sur-Seine</t>
  </si>
  <si>
    <t>Bouafle</t>
  </si>
  <si>
    <t>Bougival</t>
  </si>
  <si>
    <t>Bourdonné</t>
  </si>
  <si>
    <t>Breuil-Bois-Robert</t>
  </si>
  <si>
    <t>Bréval</t>
  </si>
  <si>
    <t>Les Bréviaires</t>
  </si>
  <si>
    <t>Brueil-en-Vexin</t>
  </si>
  <si>
    <t>Buc</t>
  </si>
  <si>
    <t>Buchelay</t>
  </si>
  <si>
    <t>Bullion</t>
  </si>
  <si>
    <t>Carrières-sous-Poissy</t>
  </si>
  <si>
    <t>Carrières-sur-Seine</t>
  </si>
  <si>
    <t>La Celle-les-Bordes</t>
  </si>
  <si>
    <t>La Celle-Saint-Cloud</t>
  </si>
  <si>
    <t>Cernay-la-Ville</t>
  </si>
  <si>
    <t>Chambourcy</t>
  </si>
  <si>
    <t>Chanteloup-les-Vignes</t>
  </si>
  <si>
    <t>Chapet</t>
  </si>
  <si>
    <t>Châteaufort</t>
  </si>
  <si>
    <t>Chatou</t>
  </si>
  <si>
    <t>Chaufour-lès-Bonnières</t>
  </si>
  <si>
    <t>Chavenay</t>
  </si>
  <si>
    <t xml:space="preserve">Le Chesnay-Rocquencourt  </t>
  </si>
  <si>
    <t>Chevreuse</t>
  </si>
  <si>
    <t>Choisel</t>
  </si>
  <si>
    <t>Civry-la-Forêt</t>
  </si>
  <si>
    <t>Clairefontaine-en-Yvelines</t>
  </si>
  <si>
    <t>Les Clayes-sous-Bois</t>
  </si>
  <si>
    <t>Coignières</t>
  </si>
  <si>
    <t>Condé-sur-Vesgre</t>
  </si>
  <si>
    <t>Conflans-Sainte-Honorine</t>
  </si>
  <si>
    <t>Courgent</t>
  </si>
  <si>
    <t>Cravent</t>
  </si>
  <si>
    <t>Crespières</t>
  </si>
  <si>
    <t>Croissy-sur-Seine</t>
  </si>
  <si>
    <t>Dammartin-en-Serve</t>
  </si>
  <si>
    <t>Dampierre-en-Yvelines</t>
  </si>
  <si>
    <t>Dannemarie</t>
  </si>
  <si>
    <t>Davron</t>
  </si>
  <si>
    <t>Drocourt</t>
  </si>
  <si>
    <t>Ecquevilly</t>
  </si>
  <si>
    <t>Élancourt</t>
  </si>
  <si>
    <t>Émancé</t>
  </si>
  <si>
    <t>Épône</t>
  </si>
  <si>
    <t>Les Essarts-le-Roi</t>
  </si>
  <si>
    <t>L'Étang-la-Ville</t>
  </si>
  <si>
    <t>Évecquemont</t>
  </si>
  <si>
    <t>La Falaise</t>
  </si>
  <si>
    <t>Favrieux</t>
  </si>
  <si>
    <t>Feucherolles</t>
  </si>
  <si>
    <t>Flacourt</t>
  </si>
  <si>
    <t>Flexanville</t>
  </si>
  <si>
    <t>Flins-Neuve-Église</t>
  </si>
  <si>
    <t>Flins-sur-Seine</t>
  </si>
  <si>
    <t>Follainville-Dennemont</t>
  </si>
  <si>
    <t>Fontenay-le-Fleury</t>
  </si>
  <si>
    <t>Fontenay-Mauvoisin</t>
  </si>
  <si>
    <t>Fontenay-Saint-Père</t>
  </si>
  <si>
    <t>Freneuse</t>
  </si>
  <si>
    <t>Gaillon-sur-Montcient</t>
  </si>
  <si>
    <t>Galluis</t>
  </si>
  <si>
    <t>Gambais</t>
  </si>
  <si>
    <t>Gambaiseuil</t>
  </si>
  <si>
    <t>Garancières</t>
  </si>
  <si>
    <t>Gargenville</t>
  </si>
  <si>
    <t>Gazeran</t>
  </si>
  <si>
    <t>Gommecourt</t>
  </si>
  <si>
    <t>Goupillières</t>
  </si>
  <si>
    <t>Goussonville</t>
  </si>
  <si>
    <t>Grandchamp</t>
  </si>
  <si>
    <t>Gressey</t>
  </si>
  <si>
    <t>Grosrouvre</t>
  </si>
  <si>
    <t>Guernes</t>
  </si>
  <si>
    <t>Guerville</t>
  </si>
  <si>
    <t>Guitrancourt</t>
  </si>
  <si>
    <t>Guyancourt</t>
  </si>
  <si>
    <t>Hardricourt</t>
  </si>
  <si>
    <t>Hargeville</t>
  </si>
  <si>
    <t>La Hauteville</t>
  </si>
  <si>
    <t>Herbeville</t>
  </si>
  <si>
    <t>Hermeray</t>
  </si>
  <si>
    <t>Houdan</t>
  </si>
  <si>
    <t>Houilles</t>
  </si>
  <si>
    <t>Issou</t>
  </si>
  <si>
    <t>Jambville</t>
  </si>
  <si>
    <t>Notre-Dame-de-la-Mer</t>
  </si>
  <si>
    <t>Jouars-Pontchartrain</t>
  </si>
  <si>
    <t>Jouy-en-Josas</t>
  </si>
  <si>
    <t>Jouy-Mauvoisin</t>
  </si>
  <si>
    <t>Jumeauville</t>
  </si>
  <si>
    <t>Juziers</t>
  </si>
  <si>
    <t>Lainville-en-Vexin</t>
  </si>
  <si>
    <t>Lévis-Saint-Nom</t>
  </si>
  <si>
    <t>Limay</t>
  </si>
  <si>
    <t>Limetz-Villez</t>
  </si>
  <si>
    <t>Les Loges-en-Josas</t>
  </si>
  <si>
    <t>Lommoye</t>
  </si>
  <si>
    <t>Longnes</t>
  </si>
  <si>
    <t>Longvilliers</t>
  </si>
  <si>
    <t>Louveciennes</t>
  </si>
  <si>
    <t>Magnanville</t>
  </si>
  <si>
    <t>Magny-les-Hameaux</t>
  </si>
  <si>
    <t>Maisons-Laffitte</t>
  </si>
  <si>
    <t>Mantes-la-Jolie</t>
  </si>
  <si>
    <t>Mantes-la-Ville</t>
  </si>
  <si>
    <t>Marcq</t>
  </si>
  <si>
    <t>Mareil-le-Guyon</t>
  </si>
  <si>
    <t>Mareil-Marly</t>
  </si>
  <si>
    <t>Mareil-sur-Mauldre</t>
  </si>
  <si>
    <t>Marly-le-Roi</t>
  </si>
  <si>
    <t>Maule</t>
  </si>
  <si>
    <t>Maulette</t>
  </si>
  <si>
    <t>Maurecourt</t>
  </si>
  <si>
    <t>Maurepas</t>
  </si>
  <si>
    <t>Médan</t>
  </si>
  <si>
    <t>Ménerville</t>
  </si>
  <si>
    <t>Méré</t>
  </si>
  <si>
    <t>Méricourt</t>
  </si>
  <si>
    <t>Le Mesnil-le-Roi</t>
  </si>
  <si>
    <t>Le Mesnil-Saint-Denis</t>
  </si>
  <si>
    <t>Les Mesnuls</t>
  </si>
  <si>
    <t>Meulan-en-Yvelines</t>
  </si>
  <si>
    <t>Mézières-sur-Seine</t>
  </si>
  <si>
    <t>Mézy-sur-Seine</t>
  </si>
  <si>
    <t>Millemont</t>
  </si>
  <si>
    <t>Milon-la-Chapelle</t>
  </si>
  <si>
    <t>Mittainville</t>
  </si>
  <si>
    <t>Moisson</t>
  </si>
  <si>
    <t>Montainville</t>
  </si>
  <si>
    <t>Montalet-le-Bois</t>
  </si>
  <si>
    <t>Montchauvet</t>
  </si>
  <si>
    <t>Montesson</t>
  </si>
  <si>
    <t>Montfort-l'Amaury</t>
  </si>
  <si>
    <t>Montigny-le-Bretonneux</t>
  </si>
  <si>
    <t>Morainvilliers</t>
  </si>
  <si>
    <t>Mousseaux-sur-Seine</t>
  </si>
  <si>
    <t>Mulcent</t>
  </si>
  <si>
    <t>Les Mureaux</t>
  </si>
  <si>
    <t>Neauphle-le-Château</t>
  </si>
  <si>
    <t>Neauphle-le-Vieux</t>
  </si>
  <si>
    <t>Neauphlette</t>
  </si>
  <si>
    <t>Nézel</t>
  </si>
  <si>
    <t>Noisy-le-Roi</t>
  </si>
  <si>
    <t>Oinville-sur-Montcient</t>
  </si>
  <si>
    <t>Orcemont</t>
  </si>
  <si>
    <t>Orgerus</t>
  </si>
  <si>
    <t>Orgeval</t>
  </si>
  <si>
    <t>Orphin</t>
  </si>
  <si>
    <t>Orsonville</t>
  </si>
  <si>
    <t>Orvilliers</t>
  </si>
  <si>
    <t>Osmoy</t>
  </si>
  <si>
    <t>Paray-Douaville</t>
  </si>
  <si>
    <t>Le Pecq</t>
  </si>
  <si>
    <t>Perdreauville</t>
  </si>
  <si>
    <t>Le Perray-en-Yvelines</t>
  </si>
  <si>
    <t>Plaisir</t>
  </si>
  <si>
    <t>Poigny-la-Forêt</t>
  </si>
  <si>
    <t>Poissy</t>
  </si>
  <si>
    <t>Ponthévrard</t>
  </si>
  <si>
    <t>Porcheville</t>
  </si>
  <si>
    <t>Le Port-Marly</t>
  </si>
  <si>
    <t>Prunay-le-Temple</t>
  </si>
  <si>
    <t>Prunay-en-Yvelines</t>
  </si>
  <si>
    <t>La Queue-les-Yvelines</t>
  </si>
  <si>
    <t>Raizeux</t>
  </si>
  <si>
    <t>Rambouillet</t>
  </si>
  <si>
    <t>Rennemoulin</t>
  </si>
  <si>
    <t>Richebourg</t>
  </si>
  <si>
    <t>Rochefort-en-Yvelines</t>
  </si>
  <si>
    <t>Rolleboise</t>
  </si>
  <si>
    <t>Rosay</t>
  </si>
  <si>
    <t>Rosny-sur-Seine</t>
  </si>
  <si>
    <t>Sailly</t>
  </si>
  <si>
    <t>Saint-Arnoult-en-Yvelines</t>
  </si>
  <si>
    <t>Saint-Cyr-l'École</t>
  </si>
  <si>
    <t>Saint-Forget</t>
  </si>
  <si>
    <t>Saint-Germain-de-la-Grange</t>
  </si>
  <si>
    <t>Saint-Germain-en-Laye</t>
  </si>
  <si>
    <t>Saint-Hilarion</t>
  </si>
  <si>
    <t>Saint-Illiers-la-Ville</t>
  </si>
  <si>
    <t>Saint-Illiers-le-Bois</t>
  </si>
  <si>
    <t>Saint-Lambert</t>
  </si>
  <si>
    <t>Saint-Léger-en-Yvelines</t>
  </si>
  <si>
    <t>Saint-Martin-de-Bréthencourt</t>
  </si>
  <si>
    <t>Saint-Martin-la-Garenne</t>
  </si>
  <si>
    <t>Sainte-Mesme</t>
  </si>
  <si>
    <t>Saint-Nom-la-Bretèche</t>
  </si>
  <si>
    <t>Saint-Rémy-lès-Chevreuse</t>
  </si>
  <si>
    <t>Saint-Rémy-l'Honoré</t>
  </si>
  <si>
    <t>Sartrouville</t>
  </si>
  <si>
    <t>Saulx-Marchais</t>
  </si>
  <si>
    <t>Senlisse</t>
  </si>
  <si>
    <t>Septeuil</t>
  </si>
  <si>
    <t>Soindres</t>
  </si>
  <si>
    <t>Sonchamp</t>
  </si>
  <si>
    <t>Tacoignières</t>
  </si>
  <si>
    <t>Le Tartre-Gaudran</t>
  </si>
  <si>
    <t>Le Tertre-Saint-Denis</t>
  </si>
  <si>
    <t>Tessancourt-sur-Aubette</t>
  </si>
  <si>
    <t>Thiverval-Grignon</t>
  </si>
  <si>
    <t>Thoiry</t>
  </si>
  <si>
    <t>Tilly</t>
  </si>
  <si>
    <t>Toussus-le-Noble</t>
  </si>
  <si>
    <t>Trappes</t>
  </si>
  <si>
    <t>Le Tremblay-sur-Mauldre</t>
  </si>
  <si>
    <t>Triel-sur-Seine</t>
  </si>
  <si>
    <t>Vaux-sur-Seine</t>
  </si>
  <si>
    <t>Vélizy-Villacoublay</t>
  </si>
  <si>
    <t>Verneuil-sur-Seine</t>
  </si>
  <si>
    <t>Vernouillet</t>
  </si>
  <si>
    <t>La Verrière</t>
  </si>
  <si>
    <t>Versailles</t>
  </si>
  <si>
    <t>Vert</t>
  </si>
  <si>
    <t>Le Vésinet</t>
  </si>
  <si>
    <t>Vicq</t>
  </si>
  <si>
    <t>Vieille-Église-en-Yvelines</t>
  </si>
  <si>
    <t>La Villeneuve-en-Chevrie</t>
  </si>
  <si>
    <t>Villennes-sur-Seine</t>
  </si>
  <si>
    <t>Villepreux</t>
  </si>
  <si>
    <t>Villette</t>
  </si>
  <si>
    <t>Villiers-le-Mahieu</t>
  </si>
  <si>
    <t>Villiers-Saint-Frédéric</t>
  </si>
  <si>
    <t>Viroflay</t>
  </si>
  <si>
    <t>Voisins-le-Bretonneux</t>
  </si>
  <si>
    <t>91</t>
  </si>
  <si>
    <t>Essonne</t>
  </si>
  <si>
    <t>Abbéville-la-Rivière</t>
  </si>
  <si>
    <t>Angerville</t>
  </si>
  <si>
    <t>Angervilliers</t>
  </si>
  <si>
    <t>Arpajon</t>
  </si>
  <si>
    <t>Arrancourt</t>
  </si>
  <si>
    <t>Athis-Mons</t>
  </si>
  <si>
    <t>Authon-la-Plaine</t>
  </si>
  <si>
    <t>Auvernaux</t>
  </si>
  <si>
    <t>Auvers-Saint-Georges</t>
  </si>
  <si>
    <t>Avrainville</t>
  </si>
  <si>
    <t>Ballainvilliers</t>
  </si>
  <si>
    <t>Ballancourt-sur-Essonne</t>
  </si>
  <si>
    <t>Baulne</t>
  </si>
  <si>
    <t>Bièvres</t>
  </si>
  <si>
    <t>Boigneville</t>
  </si>
  <si>
    <t>Bois-Herpin</t>
  </si>
  <si>
    <t>Boissy-la-Rivière</t>
  </si>
  <si>
    <t>Boissy-le-Cutté</t>
  </si>
  <si>
    <t>Boissy-le-Sec</t>
  </si>
  <si>
    <t>Boissy-sous-Saint-Yon</t>
  </si>
  <si>
    <t>Bondoufle</t>
  </si>
  <si>
    <t>Boullay-les-Troux</t>
  </si>
  <si>
    <t>Bouray-sur-Juine</t>
  </si>
  <si>
    <t>Boussy-Saint-Antoine</t>
  </si>
  <si>
    <t>Boutervilliers</t>
  </si>
  <si>
    <t>Boutigny-sur-Essonne</t>
  </si>
  <si>
    <t>Bouville</t>
  </si>
  <si>
    <t>Brétigny-sur-Orge</t>
  </si>
  <si>
    <t>Breuillet</t>
  </si>
  <si>
    <t>Breux-Jouy</t>
  </si>
  <si>
    <t>Brières-les-Scellés</t>
  </si>
  <si>
    <t>Briis-sous-Forges</t>
  </si>
  <si>
    <t>Brouy</t>
  </si>
  <si>
    <t>Brunoy</t>
  </si>
  <si>
    <t>Bruyères-le-Châtel</t>
  </si>
  <si>
    <t>Buno-Bonnevaux</t>
  </si>
  <si>
    <t>Bures-sur-Yvette</t>
  </si>
  <si>
    <t>Cerny</t>
  </si>
  <si>
    <t>Chalo-Saint-Mars</t>
  </si>
  <si>
    <t>Chalou-Moulineux</t>
  </si>
  <si>
    <t>Chamarande</t>
  </si>
  <si>
    <t>Champcueil</t>
  </si>
  <si>
    <t>Champlan</t>
  </si>
  <si>
    <t>Champmotteux</t>
  </si>
  <si>
    <t>Chatignonville</t>
  </si>
  <si>
    <t>Chauffour-lès-Étréchy</t>
  </si>
  <si>
    <t>Cheptainville</t>
  </si>
  <si>
    <t>Chevannes</t>
  </si>
  <si>
    <t>Chilly-Mazarin</t>
  </si>
  <si>
    <t>Corbeil-Essonnes</t>
  </si>
  <si>
    <t>Corbreuse</t>
  </si>
  <si>
    <t>Le Coudray-Montceaux</t>
  </si>
  <si>
    <t>Courances</t>
  </si>
  <si>
    <t>Courdimanche-sur-Essonne</t>
  </si>
  <si>
    <t>Courson-Monteloup</t>
  </si>
  <si>
    <t>Crosne</t>
  </si>
  <si>
    <t>Dannemois</t>
  </si>
  <si>
    <t>D'Huison-Longueville</t>
  </si>
  <si>
    <t>Dourdan</t>
  </si>
  <si>
    <t>Draveil</t>
  </si>
  <si>
    <t>Écharcon</t>
  </si>
  <si>
    <t>Égly</t>
  </si>
  <si>
    <t>Épinay-sous-Sénart</t>
  </si>
  <si>
    <t>Épinay-sur-Orge</t>
  </si>
  <si>
    <t>Étampes</t>
  </si>
  <si>
    <t>Étiolles</t>
  </si>
  <si>
    <t>Étréchy</t>
  </si>
  <si>
    <t xml:space="preserve">Évry-Courcouronnes  </t>
  </si>
  <si>
    <t>La Ferté-Alais</t>
  </si>
  <si>
    <t>Fleury-Mérogis</t>
  </si>
  <si>
    <t>Fontaine-la-Rivière</t>
  </si>
  <si>
    <t>Fontenay-lès-Briis</t>
  </si>
  <si>
    <t>Fontenay-le-Vicomte</t>
  </si>
  <si>
    <t>La Forêt-le-Roi</t>
  </si>
  <si>
    <t>La Forêt-Sainte-Croix</t>
  </si>
  <si>
    <t>Forges-les-Bains</t>
  </si>
  <si>
    <t>Gif-sur-Yvette</t>
  </si>
  <si>
    <t>Gironville-sur-Essonne</t>
  </si>
  <si>
    <t>Gometz-la-Ville</t>
  </si>
  <si>
    <t>Gometz-le-Châtel</t>
  </si>
  <si>
    <t>Les Granges-le-Roi</t>
  </si>
  <si>
    <t>Grigny</t>
  </si>
  <si>
    <t>Guibeville</t>
  </si>
  <si>
    <t>Guigneville-sur-Essonne</t>
  </si>
  <si>
    <t>Guillerval</t>
  </si>
  <si>
    <t>Igny</t>
  </si>
  <si>
    <t>Itteville</t>
  </si>
  <si>
    <t>Janville-sur-Juine</t>
  </si>
  <si>
    <t>Janvry</t>
  </si>
  <si>
    <t>Juvisy-sur-Orge</t>
  </si>
  <si>
    <t>Lardy</t>
  </si>
  <si>
    <t>Leudeville</t>
  </si>
  <si>
    <t>Leuville-sur-Orge</t>
  </si>
  <si>
    <t>Limours</t>
  </si>
  <si>
    <t>Linas</t>
  </si>
  <si>
    <t>Lisses</t>
  </si>
  <si>
    <t>Longjumeau</t>
  </si>
  <si>
    <t>Longpont-sur-Orge</t>
  </si>
  <si>
    <t>Maisse</t>
  </si>
  <si>
    <t>Marcoussis</t>
  </si>
  <si>
    <t>Marolles-en-Beauce</t>
  </si>
  <si>
    <t>Marolles-en-Hurepoix</t>
  </si>
  <si>
    <t>Massy</t>
  </si>
  <si>
    <t>Mauchamps</t>
  </si>
  <si>
    <t>Mennecy</t>
  </si>
  <si>
    <t>Le Mérévillois</t>
  </si>
  <si>
    <t>Mérobert</t>
  </si>
  <si>
    <t>Mespuits</t>
  </si>
  <si>
    <t>Milly-la-Forêt</t>
  </si>
  <si>
    <t>Moigny-sur-École</t>
  </si>
  <si>
    <t>Les Molières</t>
  </si>
  <si>
    <t>Mondeville</t>
  </si>
  <si>
    <t>Monnerville</t>
  </si>
  <si>
    <t>Montgeron</t>
  </si>
  <si>
    <t>Montlhéry</t>
  </si>
  <si>
    <t>Morangis</t>
  </si>
  <si>
    <t>Morigny-Champigny</t>
  </si>
  <si>
    <t>Morsang-sur-Orge</t>
  </si>
  <si>
    <t>Morsang-sur-Seine</t>
  </si>
  <si>
    <t>Nainville-les-Roches</t>
  </si>
  <si>
    <t>La Norville</t>
  </si>
  <si>
    <t>Nozay</t>
  </si>
  <si>
    <t>Ollainville</t>
  </si>
  <si>
    <t>Oncy-sur-École</t>
  </si>
  <si>
    <t>Ormoy</t>
  </si>
  <si>
    <t>Ormoy-la-Rivière</t>
  </si>
  <si>
    <t>Orsay</t>
  </si>
  <si>
    <t>Orveau</t>
  </si>
  <si>
    <t>Palaiseau</t>
  </si>
  <si>
    <t>Paray-Vieille-Poste</t>
  </si>
  <si>
    <t>Pecqueuse</t>
  </si>
  <si>
    <t>Le Plessis-Pâté</t>
  </si>
  <si>
    <t>Plessis-Saint-Benoist</t>
  </si>
  <si>
    <t>Prunay-sur-Essonne</t>
  </si>
  <si>
    <t>Puiselet-le-Marais</t>
  </si>
  <si>
    <t>Pussay</t>
  </si>
  <si>
    <t>Quincy-sous-Sénart</t>
  </si>
  <si>
    <t>Richarville</t>
  </si>
  <si>
    <t>Ris-Orangis</t>
  </si>
  <si>
    <t>Roinville</t>
  </si>
  <si>
    <t>Roinvilliers</t>
  </si>
  <si>
    <t>Saclas</t>
  </si>
  <si>
    <t>Saclay</t>
  </si>
  <si>
    <t>Saint-Aubin</t>
  </si>
  <si>
    <t>Saint-Chéron</t>
  </si>
  <si>
    <t>Saint-Cyr-la-Rivière</t>
  </si>
  <si>
    <t>Saint-Cyr-sous-Dourdan</t>
  </si>
  <si>
    <t>Saint-Escobille</t>
  </si>
  <si>
    <t>Sainte-Geneviève-des-Bois</t>
  </si>
  <si>
    <t>Saint-Germain-lès-Arpajon</t>
  </si>
  <si>
    <t>Saint-Germain-lès-Corbeil</t>
  </si>
  <si>
    <t>Saint-Hilaire</t>
  </si>
  <si>
    <t>Saint-Jean-de-Beauregard</t>
  </si>
  <si>
    <t>Saint-Maurice-Montcouronne</t>
  </si>
  <si>
    <t>Saint-Michel-sur-Orge</t>
  </si>
  <si>
    <t>Saint-Pierre-du-Perray</t>
  </si>
  <si>
    <t>Saintry-sur-Seine</t>
  </si>
  <si>
    <t>Saint-Sulpice-de-Favières</t>
  </si>
  <si>
    <t>Saint-Vrain</t>
  </si>
  <si>
    <t>Saint-Yon</t>
  </si>
  <si>
    <t>Saulx-les-Chartreux</t>
  </si>
  <si>
    <t>Savigny-sur-Orge</t>
  </si>
  <si>
    <t>Sermaise</t>
  </si>
  <si>
    <t>Soisy-sur-École</t>
  </si>
  <si>
    <t>Soisy-sur-Seine</t>
  </si>
  <si>
    <t>Souzy-la-Briche</t>
  </si>
  <si>
    <t>Congerville-Thionville</t>
  </si>
  <si>
    <t>Tigery</t>
  </si>
  <si>
    <t>Torfou</t>
  </si>
  <si>
    <t>Valpuiseaux</t>
  </si>
  <si>
    <t>Le Val-Saint-Germain</t>
  </si>
  <si>
    <t>Varennes-Jarcy</t>
  </si>
  <si>
    <t>Vaugrigneuse</t>
  </si>
  <si>
    <t>Vauhallan</t>
  </si>
  <si>
    <t>Vayres-sur-Essonne</t>
  </si>
  <si>
    <t>Verrières-le-Buisson</t>
  </si>
  <si>
    <t>Vert-le-Grand</t>
  </si>
  <si>
    <t>Vert-le-Petit</t>
  </si>
  <si>
    <t>Videlles</t>
  </si>
  <si>
    <t>Vigneux-sur-Seine</t>
  </si>
  <si>
    <t>Villabé</t>
  </si>
  <si>
    <t>Villebon-sur-Yvette</t>
  </si>
  <si>
    <t>Villeconin</t>
  </si>
  <si>
    <t>La Ville-du-Bois</t>
  </si>
  <si>
    <t>Villejust</t>
  </si>
  <si>
    <t>Villemoisson-sur-Orge</t>
  </si>
  <si>
    <t>Villeneuve-sur-Auvers</t>
  </si>
  <si>
    <t>Villiers-le-Bâcle</t>
  </si>
  <si>
    <t>Villiers-sur-Orge</t>
  </si>
  <si>
    <t>Viry-Châtillon</t>
  </si>
  <si>
    <t>Wissous</t>
  </si>
  <si>
    <t>Yerres</t>
  </si>
  <si>
    <t>Les Ulis</t>
  </si>
  <si>
    <t>92</t>
  </si>
  <si>
    <t>Hauts-de-Seine</t>
  </si>
  <si>
    <t>Antony</t>
  </si>
  <si>
    <t>Asnières-sur-Seine</t>
  </si>
  <si>
    <t>Bagneux</t>
  </si>
  <si>
    <t>Bois-Colombes</t>
  </si>
  <si>
    <t>Boulogne-Billancourt</t>
  </si>
  <si>
    <t>Bourg-la-Reine</t>
  </si>
  <si>
    <t>Châtenay-Malabry</t>
  </si>
  <si>
    <t>Châtillon</t>
  </si>
  <si>
    <t>Chaville</t>
  </si>
  <si>
    <t>Clamart</t>
  </si>
  <si>
    <t>Clichy</t>
  </si>
  <si>
    <t>Colombes</t>
  </si>
  <si>
    <t>Courbevoie</t>
  </si>
  <si>
    <t>Fontenay-aux-Roses</t>
  </si>
  <si>
    <t>Garches</t>
  </si>
  <si>
    <t>La Garenne-Colombes</t>
  </si>
  <si>
    <t>Gennevilliers</t>
  </si>
  <si>
    <t>Issy-les-Moulineaux</t>
  </si>
  <si>
    <t>Levallois-Perret</t>
  </si>
  <si>
    <t>Malakoff</t>
  </si>
  <si>
    <t>Marnes-la-Coquette</t>
  </si>
  <si>
    <t>Meudon</t>
  </si>
  <si>
    <t>Montrouge</t>
  </si>
  <si>
    <t>Nanterre</t>
  </si>
  <si>
    <t>Neuilly-sur-Seine</t>
  </si>
  <si>
    <t>Le Plessis-Robinson</t>
  </si>
  <si>
    <t>Puteaux</t>
  </si>
  <si>
    <t>Rueil-Malmaison</t>
  </si>
  <si>
    <t>Saint-Cloud</t>
  </si>
  <si>
    <t>Sceaux</t>
  </si>
  <si>
    <t>Sèvres</t>
  </si>
  <si>
    <t>Suresnes</t>
  </si>
  <si>
    <t>Vanves</t>
  </si>
  <si>
    <t>Vaucresson</t>
  </si>
  <si>
    <t>Ville-d'Avray</t>
  </si>
  <si>
    <t>Villeneuve-la-Garenne</t>
  </si>
  <si>
    <t>93</t>
  </si>
  <si>
    <t>Seine-Saint-Denis</t>
  </si>
  <si>
    <t>Aubervilliers</t>
  </si>
  <si>
    <t>Aulnay-sous-Bois</t>
  </si>
  <si>
    <t>Bagnolet</t>
  </si>
  <si>
    <t>Le Blanc-Mesnil</t>
  </si>
  <si>
    <t>Bobigny</t>
  </si>
  <si>
    <t>Bondy</t>
  </si>
  <si>
    <t>Le Bourget</t>
  </si>
  <si>
    <t>Clichy-sous-Bois</t>
  </si>
  <si>
    <t>Coubron</t>
  </si>
  <si>
    <t>La Courneuve</t>
  </si>
  <si>
    <t>Drancy</t>
  </si>
  <si>
    <t>Dugny</t>
  </si>
  <si>
    <t>Épinay-sur-Seine</t>
  </si>
  <si>
    <t>Gagny</t>
  </si>
  <si>
    <t>Gournay-sur-Marne</t>
  </si>
  <si>
    <t>L'Île-Saint-Denis</t>
  </si>
  <si>
    <t>Les Lilas</t>
  </si>
  <si>
    <t>Livry-Gargan</t>
  </si>
  <si>
    <t>Montfermeil</t>
  </si>
  <si>
    <t>Montreuil</t>
  </si>
  <si>
    <t>Neuilly-Plaisance</t>
  </si>
  <si>
    <t>Neuilly-sur-Marne</t>
  </si>
  <si>
    <t>Noisy-le-Grand</t>
  </si>
  <si>
    <t>Noisy-le-Sec</t>
  </si>
  <si>
    <t>Pantin</t>
  </si>
  <si>
    <t>Les Pavillons-sous-Bois</t>
  </si>
  <si>
    <t>Pierrefitte-sur-Seine</t>
  </si>
  <si>
    <t>Le Pré-Saint-Gervais</t>
  </si>
  <si>
    <t>Le Raincy</t>
  </si>
  <si>
    <t>Romainville</t>
  </si>
  <si>
    <t>Rosny-sous-Bois</t>
  </si>
  <si>
    <t>Saint-Denis</t>
  </si>
  <si>
    <t>Saint-Ouen</t>
  </si>
  <si>
    <t>Sevran</t>
  </si>
  <si>
    <t>Stains</t>
  </si>
  <si>
    <t>Tremblay-en-France</t>
  </si>
  <si>
    <t>Vaujours</t>
  </si>
  <si>
    <t>Villemomble</t>
  </si>
  <si>
    <t>Villepinte</t>
  </si>
  <si>
    <t>Villetaneuse</t>
  </si>
  <si>
    <t>94</t>
  </si>
  <si>
    <t>Val-de-Marne</t>
  </si>
  <si>
    <t>Ablon-sur-Seine</t>
  </si>
  <si>
    <t>Alfortville</t>
  </si>
  <si>
    <t>Arcueil</t>
  </si>
  <si>
    <t>Boissy-Saint-Léger</t>
  </si>
  <si>
    <t>Bonneuil-sur-Marne</t>
  </si>
  <si>
    <t>Bry-sur-Marne</t>
  </si>
  <si>
    <t>Cachan</t>
  </si>
  <si>
    <t>Champigny-sur-Marne</t>
  </si>
  <si>
    <t>Charenton-le-Pont</t>
  </si>
  <si>
    <t>Chennevières-sur-Marne</t>
  </si>
  <si>
    <t>Chevilly-Larue</t>
  </si>
  <si>
    <t>Choisy-le-Roi</t>
  </si>
  <si>
    <t>Créteil</t>
  </si>
  <si>
    <t>Fontenay-sous-Bois</t>
  </si>
  <si>
    <t>Fresnes</t>
  </si>
  <si>
    <t>Gentilly</t>
  </si>
  <si>
    <t>L'Haÿ-les-Roses</t>
  </si>
  <si>
    <t>Ivry-sur-Seine</t>
  </si>
  <si>
    <t>Joinville-le-Pont</t>
  </si>
  <si>
    <t>Le Kremlin-Bicêtre</t>
  </si>
  <si>
    <t>Limeil-Brévannes</t>
  </si>
  <si>
    <t>Maisons-Alfort</t>
  </si>
  <si>
    <t>Mandres-les-Roses</t>
  </si>
  <si>
    <t>Nogent-sur-Marne</t>
  </si>
  <si>
    <t>Noiseau</t>
  </si>
  <si>
    <t>Orly</t>
  </si>
  <si>
    <t>Ormesson-sur-Marne</t>
  </si>
  <si>
    <t>Périgny</t>
  </si>
  <si>
    <t>Le Perreux-sur-Marne</t>
  </si>
  <si>
    <t>Le Plessis-Trévise</t>
  </si>
  <si>
    <t>La Queue-en-Brie</t>
  </si>
  <si>
    <t>Rungis</t>
  </si>
  <si>
    <t>Saint-Mandé</t>
  </si>
  <si>
    <t>Saint-Maur-des-Fossés</t>
  </si>
  <si>
    <t>Saint-Maurice</t>
  </si>
  <si>
    <t>Santeny</t>
  </si>
  <si>
    <t>Sucy-en-Brie</t>
  </si>
  <si>
    <t>Thiais</t>
  </si>
  <si>
    <t>Valenton</t>
  </si>
  <si>
    <t>Villecresnes</t>
  </si>
  <si>
    <t>Villejuif</t>
  </si>
  <si>
    <t>Villeneuve-le-Roi</t>
  </si>
  <si>
    <t>Villeneuve-Saint-Georges</t>
  </si>
  <si>
    <t>Villiers-sur-Marne</t>
  </si>
  <si>
    <t>Vincennes</t>
  </si>
  <si>
    <t>Vitry-sur-Seine</t>
  </si>
  <si>
    <t>95</t>
  </si>
  <si>
    <t>Val-d’Oise</t>
  </si>
  <si>
    <t>Ableiges</t>
  </si>
  <si>
    <t>Aincourt</t>
  </si>
  <si>
    <t>Ambleville</t>
  </si>
  <si>
    <t>Andilly</t>
  </si>
  <si>
    <t>Argenteuil</t>
  </si>
  <si>
    <t>Arnouville</t>
  </si>
  <si>
    <t>Arronville</t>
  </si>
  <si>
    <t>Arthies</t>
  </si>
  <si>
    <t>Asnières-sur-Oise</t>
  </si>
  <si>
    <t>Attainville</t>
  </si>
  <si>
    <t>Auvers-sur-Oise</t>
  </si>
  <si>
    <t>Avernes</t>
  </si>
  <si>
    <t>Baillet-en-France</t>
  </si>
  <si>
    <t>Banthelu</t>
  </si>
  <si>
    <t>Beauchamp</t>
  </si>
  <si>
    <t>Beaumont-sur-Oise</t>
  </si>
  <si>
    <t>Le Bellay-en-Vexin</t>
  </si>
  <si>
    <t>Bellefontaine</t>
  </si>
  <si>
    <t>Belloy-en-France</t>
  </si>
  <si>
    <t>Bernes-sur-Oise</t>
  </si>
  <si>
    <t>Berville</t>
  </si>
  <si>
    <t>Bessancourt</t>
  </si>
  <si>
    <t>Béthemont-la-Forêt</t>
  </si>
  <si>
    <t>Bezons</t>
  </si>
  <si>
    <t>Boisemont</t>
  </si>
  <si>
    <t>Boissy-l'Aillerie</t>
  </si>
  <si>
    <t>Bonneuil-en-France</t>
  </si>
  <si>
    <t>Bouffémont</t>
  </si>
  <si>
    <t>Bouqueval</t>
  </si>
  <si>
    <t>Bray-et-Lû</t>
  </si>
  <si>
    <t>Bréançon</t>
  </si>
  <si>
    <t>Brignancourt</t>
  </si>
  <si>
    <t>Bruyères-sur-Oise</t>
  </si>
  <si>
    <t>Buhy</t>
  </si>
  <si>
    <t>Butry-sur-Oise</t>
  </si>
  <si>
    <t>Cergy</t>
  </si>
  <si>
    <t>Champagne-sur-Oise</t>
  </si>
  <si>
    <t>La Chapelle-en-Vexin</t>
  </si>
  <si>
    <t>Charmont</t>
  </si>
  <si>
    <t>Chars</t>
  </si>
  <si>
    <t>Châtenay-en-France</t>
  </si>
  <si>
    <t>Chaumontel</t>
  </si>
  <si>
    <t>Chaussy</t>
  </si>
  <si>
    <t>Chauvry</t>
  </si>
  <si>
    <t>Chennevières-lès-Louvres</t>
  </si>
  <si>
    <t>Chérence</t>
  </si>
  <si>
    <t>Cléry-en-Vexin</t>
  </si>
  <si>
    <t>Commeny</t>
  </si>
  <si>
    <t>Condécourt</t>
  </si>
  <si>
    <t>Cormeilles-en-Parisis</t>
  </si>
  <si>
    <t>Cormeilles-en-Vexin</t>
  </si>
  <si>
    <t>Courcelles-sur-Viosne</t>
  </si>
  <si>
    <t>Courdimanche</t>
  </si>
  <si>
    <t>Deuil-la-Barre</t>
  </si>
  <si>
    <t>Domont</t>
  </si>
  <si>
    <t>Eaubonne</t>
  </si>
  <si>
    <t>Écouen</t>
  </si>
  <si>
    <t>Enghien-les-Bains</t>
  </si>
  <si>
    <t>Ennery</t>
  </si>
  <si>
    <t>Épiais-lès-Louvres</t>
  </si>
  <si>
    <t>Épiais-Rhus</t>
  </si>
  <si>
    <t>Épinay-Champlâtreux</t>
  </si>
  <si>
    <t>Éragny</t>
  </si>
  <si>
    <t>Ermont</t>
  </si>
  <si>
    <t>Ézanville</t>
  </si>
  <si>
    <t>Fontenay-en-Parisis</t>
  </si>
  <si>
    <t>Fosses</t>
  </si>
  <si>
    <t>Franconville</t>
  </si>
  <si>
    <t>Frémainville</t>
  </si>
  <si>
    <t>Frémécourt</t>
  </si>
  <si>
    <t>Frépillon</t>
  </si>
  <si>
    <t>La Frette-sur-Seine</t>
  </si>
  <si>
    <t>Frouville</t>
  </si>
  <si>
    <t>Garges-lès-Gonesse</t>
  </si>
  <si>
    <t>Genainville</t>
  </si>
  <si>
    <t>Génicourt</t>
  </si>
  <si>
    <t>Gonesse</t>
  </si>
  <si>
    <t>Goussainville</t>
  </si>
  <si>
    <t>Gouzangrez</t>
  </si>
  <si>
    <t>Grisy-les-Plâtres</t>
  </si>
  <si>
    <t>Groslay</t>
  </si>
  <si>
    <t>Guiry-en-Vexin</t>
  </si>
  <si>
    <t>Haravilliers</t>
  </si>
  <si>
    <t>Haute-Isle</t>
  </si>
  <si>
    <t>Le Heaulme</t>
  </si>
  <si>
    <t>Hédouville</t>
  </si>
  <si>
    <t>Herblay</t>
  </si>
  <si>
    <t>Hérouville</t>
  </si>
  <si>
    <t>Hodent</t>
  </si>
  <si>
    <t>L'Isle-Adam</t>
  </si>
  <si>
    <t>Jagny-sous-Bois</t>
  </si>
  <si>
    <t>Jouy-le-Moutier</t>
  </si>
  <si>
    <t>Labbeville</t>
  </si>
  <si>
    <t>Lassy</t>
  </si>
  <si>
    <t>Livilliers</t>
  </si>
  <si>
    <t>Longuesse</t>
  </si>
  <si>
    <t>Louvres</t>
  </si>
  <si>
    <t>Luzarches</t>
  </si>
  <si>
    <t>Maffliers</t>
  </si>
  <si>
    <t>Magny-en-Vexin</t>
  </si>
  <si>
    <t>Mareil-en-France</t>
  </si>
  <si>
    <t>Margency</t>
  </si>
  <si>
    <t>Marines</t>
  </si>
  <si>
    <t>Marly-la-Ville</t>
  </si>
  <si>
    <t>Maudétour-en-Vexin</t>
  </si>
  <si>
    <t>Menouville</t>
  </si>
  <si>
    <t>Menucourt</t>
  </si>
  <si>
    <t>Mériel</t>
  </si>
  <si>
    <t>Méry-sur-Oise</t>
  </si>
  <si>
    <t>Le Mesnil-Aubry</t>
  </si>
  <si>
    <t>Moisselles</t>
  </si>
  <si>
    <t>Montgeroult</t>
  </si>
  <si>
    <t>Montigny-lès-Cormeilles</t>
  </si>
  <si>
    <t>Montlignon</t>
  </si>
  <si>
    <t>Montmagny</t>
  </si>
  <si>
    <t>Montmorency</t>
  </si>
  <si>
    <t>Montreuil-sur-Epte</t>
  </si>
  <si>
    <t>Montsoult</t>
  </si>
  <si>
    <t>Mours</t>
  </si>
  <si>
    <t>Moussy</t>
  </si>
  <si>
    <t>Nerville-la-Forêt</t>
  </si>
  <si>
    <t>Nesles-la-Vallée</t>
  </si>
  <si>
    <t>Neuilly-en-Vexin</t>
  </si>
  <si>
    <t>Neuville-sur-Oise</t>
  </si>
  <si>
    <t>Nointel</t>
  </si>
  <si>
    <t>Noisy-sur-Oise</t>
  </si>
  <si>
    <t>Nucourt</t>
  </si>
  <si>
    <t>Omerville</t>
  </si>
  <si>
    <t>Osny</t>
  </si>
  <si>
    <t>Parmain</t>
  </si>
  <si>
    <t>Le Perchay</t>
  </si>
  <si>
    <t>Persan</t>
  </si>
  <si>
    <t>Pierrelaye</t>
  </si>
  <si>
    <t>Piscop</t>
  </si>
  <si>
    <t>Le Plessis-Bouchard</t>
  </si>
  <si>
    <t>Le Plessis-Gassot</t>
  </si>
  <si>
    <t>Le Plessis-Luzarches</t>
  </si>
  <si>
    <t>Pontoise</t>
  </si>
  <si>
    <t>Presles</t>
  </si>
  <si>
    <t>Puiseux-en-France</t>
  </si>
  <si>
    <t>Puiseux-Pontoise</t>
  </si>
  <si>
    <t>La Roche-Guyon</t>
  </si>
  <si>
    <t>Roissy-en-France</t>
  </si>
  <si>
    <t>Ronquerolles</t>
  </si>
  <si>
    <t>Sagy</t>
  </si>
  <si>
    <t>Saint-Brice-sous-Forêt</t>
  </si>
  <si>
    <t>Saint-Clair-sur-Epte</t>
  </si>
  <si>
    <t>Saint-Cyr-en-Arthies</t>
  </si>
  <si>
    <t>Saint-Gervais</t>
  </si>
  <si>
    <t>Saint-Gratien</t>
  </si>
  <si>
    <t>Saint-Leu-la-Forêt</t>
  </si>
  <si>
    <t>Saint-Martin-du-Tertre</t>
  </si>
  <si>
    <t>Saint-Ouen-l'Aumône</t>
  </si>
  <si>
    <t>Saint-Prix</t>
  </si>
  <si>
    <t>Saint-Witz</t>
  </si>
  <si>
    <t>Sannois</t>
  </si>
  <si>
    <t>Santeuil</t>
  </si>
  <si>
    <t>Sarcelles</t>
  </si>
  <si>
    <t>Seraincourt</t>
  </si>
  <si>
    <t>Seugy</t>
  </si>
  <si>
    <t>Soisy-sous-Montmorency</t>
  </si>
  <si>
    <t>Survilliers</t>
  </si>
  <si>
    <t>Taverny</t>
  </si>
  <si>
    <t>Théméricourt</t>
  </si>
  <si>
    <t>Theuville</t>
  </si>
  <si>
    <t>Le Thillay</t>
  </si>
  <si>
    <t>Us</t>
  </si>
  <si>
    <t>Vallangoujard</t>
  </si>
  <si>
    <t>Valmondois</t>
  </si>
  <si>
    <t>Vaudherland</t>
  </si>
  <si>
    <t>Vauréal</t>
  </si>
  <si>
    <t>Vémars</t>
  </si>
  <si>
    <t>Vétheuil</t>
  </si>
  <si>
    <t>Viarmes</t>
  </si>
  <si>
    <t>Vienne-en-Arthies</t>
  </si>
  <si>
    <t>Vigny</t>
  </si>
  <si>
    <t>Villaines-sous-Bois</t>
  </si>
  <si>
    <t>Villeron</t>
  </si>
  <si>
    <t>Villers-en-Arthies</t>
  </si>
  <si>
    <t>Villiers-Adam</t>
  </si>
  <si>
    <t>Villiers-le-Bel</t>
  </si>
  <si>
    <t>Villiers-le-Sec</t>
  </si>
  <si>
    <t>Wy-dit-Joli-Village</t>
  </si>
  <si>
    <t>A renseigner</t>
  </si>
  <si>
    <t>SA HLM</t>
  </si>
  <si>
    <t>Mise à jour des plafonds de loyers + quelques ajouts</t>
  </si>
  <si>
    <t>Données + tous les onglets</t>
  </si>
  <si>
    <t>Paramètre sur le zonage des communes franciliennes et Lmzone mis à jour à la suite de l'arrêté du 3 octobre 2023</t>
  </si>
  <si>
    <t>m2</t>
  </si>
  <si>
    <t>Fiche préparatoire à la convention APL logement ordinaire au stade convention APL</t>
  </si>
  <si>
    <t>(données issues de l'agrément - SIAP)</t>
  </si>
  <si>
    <r>
      <t xml:space="preserve">Le fichier comprend les onglets suivants : 
-&gt; L'onglet n° 1a, 1b, 1c - Tableau des surfaces, qui précise les caractéristiques de l'opération, en particulier les surfaces de chacun des logements, le contingent (a minima contingent préfectoral), etc. 
Cet onglet est ventilé en trois sous-onglets en fonction du stade d'avancement (agrément, convention APL, solde). Il convient de saisir l'onglet correspondant au stade d'avancement, tout en conservant intact les données au stade précédent (agrément si on est à la convention APL, convention APL si on est au solde). En effet, c'est grâce à cela que les contrôles de tolérences pourront se faire
</t>
    </r>
    <r>
      <rPr>
        <strike/>
        <sz val="11"/>
        <color rgb="FF000000"/>
        <rFont val="Arial"/>
        <family val="2"/>
        <charset val="1"/>
      </rPr>
      <t>-</t>
    </r>
    <r>
      <rPr>
        <sz val="11"/>
        <rFont val="Arial"/>
        <family val="2"/>
        <charset val="1"/>
      </rPr>
      <t xml:space="preserve">&gt; L'onglet n° 4 - Fiche préparatoire à la convention APL, résume les caractéristiques de l'opération (nombre de logements, surface, loyer, contingent, etc.) et sert de fiche de synthèse en vue du conventionnement APL en suite de l'opération ou de l'élaboration d'avenant.
</t>
    </r>
    <r>
      <rPr>
        <sz val="11"/>
        <color rgb="FF000000"/>
        <rFont val="Arial"/>
        <family val="2"/>
        <charset val="1"/>
      </rPr>
      <t>-&gt; L'onglet "Données" recense les différentes données nécessaires au fonctionnement de ce fichier (liste des communes, zonage, LMzone).</t>
    </r>
  </si>
  <si>
    <t>correction coquilles</t>
  </si>
  <si>
    <t>Données</t>
  </si>
  <si>
    <t>Ajout des SHAB</t>
  </si>
  <si>
    <t>Tous les onglets 1 et l'onglet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</si>
</sst>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_-;\-* #,##0.00\ _€_-;_-* \-??\ _€_-;_-@_-"/>
    <numFmt numFmtId="165" formatCode="_-* #,##0.00\ _F_-;\-* #,##0.00\ _F_-;_-* \-??\ _F_-;_-@_-"/>
    <numFmt numFmtId="166" formatCode="#,##0;[Red]\-#,##0"/>
    <numFmt numFmtId="167" formatCode="#,##0.00&quot; F &quot;;\-#,##0.00&quot; F &quot;;&quot; -&quot;#&quot; F &quot;;@\ "/>
    <numFmt numFmtId="168" formatCode="_-* #,##0.00&quot; €&quot;_-;\-* #,##0.00&quot; €&quot;_-;_-* \-??&quot; €&quot;_-;_-@_-"/>
    <numFmt numFmtId="169" formatCode="_-* #,##0.00&quot; F&quot;_-;\-* #,##0.00&quot; F&quot;_-;_-* \-??&quot; F&quot;_-;_-@_-"/>
    <numFmt numFmtId="170" formatCode="0\ %"/>
    <numFmt numFmtId="171" formatCode="[$-40C]d\ mmmm\ yyyy;@"/>
    <numFmt numFmtId="172" formatCode="_-* #,##0.00\ _€_-;\-* #,##0.00\ _€_-;_-* &quot;- &quot;_€_-;_-@_-"/>
    <numFmt numFmtId="173" formatCode="_-* #,##0\ _€_-;\-* #,##0\ _€_-;_-* &quot;- &quot;_€_-;_-@_-"/>
    <numFmt numFmtId="174" formatCode="#,##0.00&quot; m²&quot;"/>
    <numFmt numFmtId="175" formatCode="0.0%"/>
    <numFmt numFmtId="176" formatCode="0.0000"/>
    <numFmt numFmtId="177" formatCode="#,##0&quot; €&quot;"/>
  </numFmts>
  <fonts count="47">
    <font>
      <sz val="11"/>
      <color rgb="FF000000"/>
      <name val="Calibri"/>
      <family val="2"/>
      <charset val="1"/>
    </font>
    <font>
      <sz val="10"/>
      <name val="Arial"/>
      <family val="2"/>
      <charset val="1"/>
    </font>
    <font>
      <sz val="10"/>
      <name val="MS Sans Serif"/>
      <family val="2"/>
      <charset val="1"/>
    </font>
    <font>
      <sz val="10"/>
      <name val="Times New Roman"/>
      <family val="1"/>
      <charset val="1"/>
    </font>
    <font>
      <sz val="10"/>
      <name val="Dutch"/>
      <charset val="1"/>
    </font>
    <font>
      <b/>
      <sz val="10"/>
      <name val="Arial"/>
      <family val="2"/>
      <charset val="1"/>
    </font>
    <font>
      <b/>
      <sz val="11"/>
      <color rgb="FF002060"/>
      <name val="Arial"/>
      <family val="2"/>
      <charset val="1"/>
    </font>
    <font>
      <b/>
      <sz val="11"/>
      <color rgb="FF000000"/>
      <name val="Arial"/>
      <family val="2"/>
      <charset val="1"/>
    </font>
    <font>
      <i/>
      <sz val="10"/>
      <color rgb="FF0070C0"/>
      <name val="Arial"/>
      <family val="2"/>
      <charset val="1"/>
    </font>
    <font>
      <b/>
      <sz val="10"/>
      <color rgb="FF000000"/>
      <name val="Arial"/>
      <family val="2"/>
      <charset val="1"/>
    </font>
    <font>
      <b/>
      <i/>
      <sz val="11"/>
      <color rgb="FF003366"/>
      <name val="Arial"/>
      <family val="2"/>
      <charset val="1"/>
    </font>
    <font>
      <i/>
      <sz val="11"/>
      <color rgb="FF31859C"/>
      <name val="Arial"/>
      <family val="2"/>
      <charset val="1"/>
    </font>
    <font>
      <b/>
      <i/>
      <sz val="11"/>
      <color rgb="FF0070C0"/>
      <name val="Arial"/>
      <family val="2"/>
      <charset val="1"/>
    </font>
    <font>
      <sz val="11"/>
      <color rgb="FF000000"/>
      <name val="Arial"/>
      <family val="2"/>
      <charset val="1"/>
    </font>
    <font>
      <strike/>
      <sz val="11"/>
      <color rgb="FF000000"/>
      <name val="Arial"/>
      <family val="2"/>
      <charset val="1"/>
    </font>
    <font>
      <sz val="11"/>
      <name val="Arial"/>
      <family val="2"/>
      <charset val="1"/>
    </font>
    <font>
      <b/>
      <i/>
      <sz val="11"/>
      <color rgb="FF31859C"/>
      <name val="Arial"/>
      <family val="2"/>
      <charset val="1"/>
    </font>
    <font>
      <sz val="10"/>
      <color rgb="FF000000"/>
      <name val="Arial"/>
      <family val="2"/>
      <charset val="1"/>
    </font>
    <font>
      <sz val="14"/>
      <color rgb="FF000000"/>
      <name val="Arial"/>
      <family val="2"/>
      <charset val="1"/>
    </font>
    <font>
      <b/>
      <sz val="14"/>
      <color rgb="FF000000"/>
      <name val="Arial"/>
      <family val="2"/>
      <charset val="1"/>
    </font>
    <font>
      <sz val="12"/>
      <name val="Arial"/>
      <family val="2"/>
      <charset val="1"/>
    </font>
    <font>
      <sz val="12"/>
      <color rgb="FF000000"/>
      <name val="Arial"/>
      <family val="2"/>
      <charset val="1"/>
    </font>
    <font>
      <b/>
      <sz val="12"/>
      <color rgb="FF000000"/>
      <name val="Arial"/>
      <family val="2"/>
      <charset val="1"/>
    </font>
    <font>
      <b/>
      <sz val="12"/>
      <color rgb="FFFF0000"/>
      <name val="Arial"/>
      <family val="2"/>
      <charset val="1"/>
    </font>
    <font>
      <b/>
      <sz val="11"/>
      <color rgb="FF000000"/>
      <name val="Calibri"/>
      <family val="2"/>
      <charset val="1"/>
    </font>
    <font>
      <i/>
      <sz val="11"/>
      <color rgb="FF000000"/>
      <name val="Calibri"/>
      <family val="2"/>
      <charset val="1"/>
    </font>
    <font>
      <sz val="9"/>
      <name val="Arial"/>
      <family val="2"/>
      <charset val="1"/>
    </font>
    <font>
      <sz val="8"/>
      <name val="Arial"/>
      <family val="2"/>
      <charset val="1"/>
    </font>
    <font>
      <i/>
      <sz val="10"/>
      <name val="Arial"/>
      <family val="2"/>
      <charset val="1"/>
    </font>
    <font>
      <sz val="10"/>
      <color rgb="FFFF0000"/>
      <name val="Arial"/>
      <family val="2"/>
      <charset val="1"/>
    </font>
    <font>
      <b/>
      <sz val="11"/>
      <name val="Arial"/>
      <family val="2"/>
      <charset val="1"/>
    </font>
    <font>
      <b/>
      <sz val="12"/>
      <name val="Arial"/>
      <family val="2"/>
      <charset val="1"/>
    </font>
    <font>
      <sz val="11"/>
      <color rgb="FFFF0000"/>
      <name val="Calibri"/>
      <family val="2"/>
      <charset val="1"/>
    </font>
    <font>
      <sz val="8"/>
      <color rgb="FF000000"/>
      <name val="Arial"/>
      <family val="2"/>
      <charset val="1"/>
    </font>
    <font>
      <b/>
      <i/>
      <sz val="10"/>
      <color rgb="FF000000"/>
      <name val="Arial"/>
      <family val="2"/>
      <charset val="1"/>
    </font>
    <font>
      <i/>
      <sz val="11"/>
      <color rgb="FF000000"/>
      <name val="Arial"/>
      <family val="2"/>
      <charset val="1"/>
    </font>
    <font>
      <i/>
      <sz val="10"/>
      <color rgb="FF000000"/>
      <name val="Arial"/>
      <family val="2"/>
      <charset val="1"/>
    </font>
    <font>
      <sz val="12"/>
      <color rgb="FFFF0000"/>
      <name val="Arial"/>
      <family val="2"/>
      <charset val="1"/>
    </font>
    <font>
      <sz val="11"/>
      <color rgb="FFFF0000"/>
      <name val="Arial"/>
      <family val="2"/>
      <charset val="1"/>
    </font>
    <font>
      <sz val="10.5"/>
      <color rgb="FF000000"/>
      <name val="Arial"/>
      <family val="2"/>
      <charset val="1"/>
    </font>
    <font>
      <sz val="12"/>
      <color rgb="FF000000"/>
      <name val="Calibri Light"/>
      <family val="2"/>
      <charset val="1"/>
    </font>
    <font>
      <sz val="12"/>
      <color rgb="FF000000"/>
      <name val="Wingdings"/>
      <charset val="2"/>
    </font>
    <font>
      <sz val="12"/>
      <color rgb="FF000000"/>
      <name val="Calibri"/>
      <family val="2"/>
      <charset val="1"/>
    </font>
    <font>
      <i/>
      <sz val="12"/>
      <color rgb="FF000000"/>
      <name val="Arial"/>
      <family val="2"/>
      <charset val="1"/>
    </font>
    <font>
      <sz val="11"/>
      <name val="Calibri"/>
      <family val="2"/>
      <charset val="1"/>
    </font>
    <font>
      <sz val="9"/>
      <color rgb="FF000000"/>
      <name val="Arial"/>
      <family val="2"/>
      <charset val="1"/>
    </font>
    <font>
      <sz val="11"/>
      <color rgb="FF000000"/>
      <name val="Calibri"/>
      <family val="2"/>
      <charset val="1"/>
    </font>
  </fonts>
  <fills count="13">
    <fill>
      <patternFill patternType="none"/>
    </fill>
    <fill>
      <patternFill patternType="gray125"/>
    </fill>
    <fill>
      <patternFill patternType="solid">
        <fgColor rgb="FFFFFFFF"/>
        <bgColor rgb="FFFFFFCC"/>
      </patternFill>
    </fill>
    <fill>
      <patternFill patternType="solid">
        <fgColor rgb="FF93CDDD"/>
        <bgColor rgb="FFB9CDE5"/>
      </patternFill>
    </fill>
    <fill>
      <patternFill patternType="solid">
        <fgColor rgb="FFFFFFCC"/>
        <bgColor rgb="FFFDEADA"/>
      </patternFill>
    </fill>
    <fill>
      <patternFill patternType="solid">
        <fgColor rgb="FFD7E4BD"/>
        <bgColor rgb="FFD9D9D9"/>
      </patternFill>
    </fill>
    <fill>
      <patternFill patternType="solid">
        <fgColor rgb="FFFDEADA"/>
        <bgColor rgb="FFFFFFCC"/>
      </patternFill>
    </fill>
    <fill>
      <patternFill patternType="solid">
        <fgColor rgb="FFDBEEF4"/>
        <bgColor rgb="FFDCE6F2"/>
      </patternFill>
    </fill>
    <fill>
      <patternFill patternType="solid">
        <fgColor rgb="FFB9CDE5"/>
        <bgColor rgb="FFD9D9D9"/>
      </patternFill>
    </fill>
    <fill>
      <patternFill patternType="solid">
        <fgColor rgb="FFDCE6F2"/>
        <bgColor rgb="FFDBEEF4"/>
      </patternFill>
    </fill>
    <fill>
      <patternFill patternType="solid">
        <fgColor rgb="FFD9D9D9"/>
        <bgColor rgb="FFD7E4BD"/>
      </patternFill>
    </fill>
    <fill>
      <patternFill patternType="solid">
        <fgColor rgb="FFFFFF00"/>
        <bgColor rgb="FFFFFF00"/>
      </patternFill>
    </fill>
    <fill>
      <patternFill patternType="solid">
        <fgColor rgb="FFFFFF00"/>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diagonal/>
    </border>
  </borders>
  <cellStyleXfs count="93">
    <xf numFmtId="0" fontId="0" fillId="0" borderId="0"/>
    <xf numFmtId="164" fontId="46" fillId="0" borderId="0" applyBorder="0" applyProtection="0"/>
    <xf numFmtId="170" fontId="46" fillId="0" borderId="0" applyBorder="0" applyProtection="0"/>
    <xf numFmtId="0" fontId="46" fillId="0" borderId="1" applyProtection="0">
      <alignment horizontal="left" vertical="center" wrapText="1" indent="1"/>
    </xf>
    <xf numFmtId="0" fontId="46" fillId="0" borderId="1" applyProtection="0">
      <alignment horizontal="left" vertical="center" wrapText="1" indent="1"/>
    </xf>
    <xf numFmtId="0" fontId="1" fillId="0" borderId="0" applyBorder="0" applyProtection="0">
      <alignment horizontal="left"/>
    </xf>
    <xf numFmtId="0" fontId="1" fillId="0" borderId="0" applyBorder="0" applyProtection="0"/>
    <xf numFmtId="0" fontId="1" fillId="0" borderId="0" applyBorder="0" applyProtection="0"/>
    <xf numFmtId="0" fontId="1" fillId="0" borderId="0" applyBorder="0" applyProtection="0"/>
    <xf numFmtId="0" fontId="2" fillId="0" borderId="0" applyBorder="0" applyProtection="0"/>
    <xf numFmtId="164" fontId="1" fillId="0" borderId="0" applyBorder="0" applyProtection="0"/>
    <xf numFmtId="164" fontId="1" fillId="0" borderId="0" applyBorder="0" applyProtection="0"/>
    <xf numFmtId="164" fontId="1" fillId="0" borderId="0" applyBorder="0" applyProtection="0"/>
    <xf numFmtId="164" fontId="1" fillId="0" borderId="0" applyBorder="0" applyProtection="0"/>
    <xf numFmtId="164" fontId="1" fillId="0" borderId="0" applyBorder="0" applyProtection="0"/>
    <xf numFmtId="40" fontId="46" fillId="0" borderId="0" applyBorder="0" applyProtection="0"/>
    <xf numFmtId="40" fontId="46" fillId="0" borderId="0" applyBorder="0" applyProtection="0"/>
    <xf numFmtId="164" fontId="1" fillId="0" borderId="0" applyBorder="0" applyProtection="0"/>
    <xf numFmtId="165" fontId="1" fillId="0" borderId="0" applyBorder="0" applyProtection="0"/>
    <xf numFmtId="164" fontId="1" fillId="0" borderId="0" applyBorder="0" applyProtection="0"/>
    <xf numFmtId="164" fontId="1" fillId="0" borderId="0" applyBorder="0" applyProtection="0"/>
    <xf numFmtId="165" fontId="1" fillId="0" borderId="0" applyBorder="0" applyProtection="0"/>
    <xf numFmtId="164" fontId="46"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5" fontId="1" fillId="0" borderId="0" applyBorder="0" applyProtection="0"/>
    <xf numFmtId="164" fontId="1" fillId="0" borderId="0" applyBorder="0" applyProtection="0"/>
    <xf numFmtId="164" fontId="1" fillId="0" borderId="0" applyBorder="0" applyProtection="0"/>
    <xf numFmtId="166" fontId="1" fillId="0" borderId="0" applyBorder="0" applyProtection="0"/>
    <xf numFmtId="167" fontId="1" fillId="0" borderId="0" applyBorder="0" applyProtection="0"/>
    <xf numFmtId="168" fontId="46" fillId="0" borderId="0" applyBorder="0" applyProtection="0"/>
    <xf numFmtId="168" fontId="46" fillId="0" borderId="0" applyBorder="0" applyProtection="0"/>
    <xf numFmtId="169" fontId="1" fillId="0" borderId="0" applyBorder="0" applyProtection="0"/>
    <xf numFmtId="167" fontId="1" fillId="0" borderId="0" applyBorder="0" applyProtection="0"/>
    <xf numFmtId="169" fontId="1" fillId="0" borderId="0" applyBorder="0" applyProtection="0"/>
    <xf numFmtId="0" fontId="1" fillId="0" borderId="0"/>
    <xf numFmtId="0" fontId="1" fillId="0" borderId="0"/>
    <xf numFmtId="0" fontId="1" fillId="0" borderId="0"/>
    <xf numFmtId="0" fontId="46" fillId="0" borderId="0"/>
    <xf numFmtId="0" fontId="46"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46" fillId="0" borderId="0"/>
    <xf numFmtId="0" fontId="46" fillId="0" borderId="0"/>
    <xf numFmtId="0" fontId="46" fillId="0" borderId="0"/>
    <xf numFmtId="0" fontId="3" fillId="0" borderId="0"/>
    <xf numFmtId="0" fontId="3" fillId="0" borderId="0"/>
    <xf numFmtId="0" fontId="46" fillId="0" borderId="0"/>
    <xf numFmtId="0" fontId="2" fillId="0" borderId="0"/>
    <xf numFmtId="0" fontId="46" fillId="0" borderId="0"/>
    <xf numFmtId="0" fontId="46" fillId="0" borderId="0"/>
    <xf numFmtId="0" fontId="2" fillId="0" borderId="0"/>
    <xf numFmtId="0" fontId="1" fillId="0" borderId="0"/>
    <xf numFmtId="0" fontId="1" fillId="0" borderId="0"/>
    <xf numFmtId="0" fontId="4" fillId="0" borderId="0" applyProtection="0"/>
    <xf numFmtId="0" fontId="1" fillId="0" borderId="0" applyBorder="0" applyProtection="0">
      <alignment horizontal="left"/>
    </xf>
    <xf numFmtId="0" fontId="1" fillId="0" borderId="0" applyBorder="0" applyProtection="0"/>
    <xf numFmtId="0" fontId="1" fillId="0" borderId="0" applyBorder="0" applyProtection="0"/>
    <xf numFmtId="0" fontId="5" fillId="0" borderId="0" applyBorder="0" applyProtection="0"/>
    <xf numFmtId="0" fontId="5" fillId="0" borderId="0" applyBorder="0" applyProtection="0">
      <alignment horizontal="left"/>
    </xf>
    <xf numFmtId="0" fontId="1" fillId="0" borderId="0" applyBorder="0" applyProtection="0"/>
    <xf numFmtId="170" fontId="1" fillId="0" borderId="0" applyBorder="0" applyProtection="0"/>
    <xf numFmtId="170" fontId="1" fillId="0" borderId="0" applyBorder="0" applyProtection="0"/>
    <xf numFmtId="170" fontId="1" fillId="0" borderId="0" applyBorder="0" applyProtection="0"/>
    <xf numFmtId="170" fontId="1" fillId="0" borderId="0" applyBorder="0" applyProtection="0"/>
    <xf numFmtId="170" fontId="1" fillId="0" borderId="0" applyBorder="0" applyProtection="0"/>
    <xf numFmtId="170" fontId="2" fillId="0" borderId="0" applyBorder="0" applyProtection="0"/>
    <xf numFmtId="170" fontId="1" fillId="0" borderId="0" applyBorder="0" applyProtection="0"/>
    <xf numFmtId="170" fontId="2" fillId="0" borderId="0" applyBorder="0" applyProtection="0"/>
    <xf numFmtId="170" fontId="1" fillId="0" borderId="0" applyBorder="0" applyProtection="0"/>
    <xf numFmtId="170" fontId="1" fillId="0" borderId="0" applyBorder="0" applyProtection="0"/>
    <xf numFmtId="170" fontId="1" fillId="0" borderId="0" applyBorder="0" applyProtection="0"/>
    <xf numFmtId="170" fontId="1" fillId="0" borderId="0" applyBorder="0" applyProtection="0"/>
    <xf numFmtId="170" fontId="46" fillId="0" borderId="0" applyBorder="0" applyProtection="0"/>
    <xf numFmtId="170" fontId="1" fillId="0" borderId="0" applyBorder="0" applyProtection="0"/>
    <xf numFmtId="170" fontId="1" fillId="0" borderId="0" applyBorder="0" applyProtection="0"/>
    <xf numFmtId="170" fontId="1" fillId="0" borderId="0" applyBorder="0" applyProtection="0"/>
    <xf numFmtId="0" fontId="5" fillId="0" borderId="0" applyBorder="0" applyProtection="0"/>
    <xf numFmtId="0" fontId="46" fillId="2" borderId="0" applyBorder="0" applyProtection="0"/>
    <xf numFmtId="0" fontId="46" fillId="2" borderId="0" applyBorder="0" applyProtection="0"/>
    <xf numFmtId="0" fontId="46" fillId="2" borderId="0" applyBorder="0" applyProtection="0"/>
    <xf numFmtId="0" fontId="46" fillId="2" borderId="0" applyBorder="0" applyProtection="0"/>
    <xf numFmtId="0" fontId="2" fillId="0" borderId="0"/>
    <xf numFmtId="170" fontId="1" fillId="0" borderId="0" applyBorder="0" applyProtection="0"/>
    <xf numFmtId="0" fontId="5" fillId="0" borderId="0" applyBorder="0" applyProtection="0">
      <alignment horizontal="left"/>
    </xf>
    <xf numFmtId="0" fontId="1" fillId="0" borderId="0" applyBorder="0" applyProtection="0"/>
  </cellStyleXfs>
  <cellXfs count="316">
    <xf numFmtId="0" fontId="0" fillId="0" borderId="0" xfId="0"/>
    <xf numFmtId="0" fontId="2" fillId="0" borderId="0" xfId="43" applyAlignment="1">
      <alignment wrapText="1" readingOrder="1"/>
    </xf>
    <xf numFmtId="0" fontId="2" fillId="0" borderId="0" xfId="43"/>
    <xf numFmtId="49" fontId="7" fillId="0" borderId="0" xfId="43" applyNumberFormat="1" applyFont="1" applyAlignment="1">
      <alignment horizontal="right" vertical="center" wrapText="1" readingOrder="1"/>
    </xf>
    <xf numFmtId="49" fontId="7" fillId="0" borderId="0" xfId="43" applyNumberFormat="1" applyFont="1" applyAlignment="1">
      <alignment horizontal="left" vertical="center" wrapText="1" readingOrder="1"/>
    </xf>
    <xf numFmtId="49" fontId="8" fillId="0" borderId="0" xfId="43" applyNumberFormat="1" applyFont="1" applyAlignment="1">
      <alignment horizontal="left" vertical="center" readingOrder="1"/>
    </xf>
    <xf numFmtId="49" fontId="9" fillId="0" borderId="0" xfId="43" applyNumberFormat="1" applyFont="1" applyAlignment="1">
      <alignment horizontal="right" vertical="center" wrapText="1" readingOrder="1"/>
    </xf>
    <xf numFmtId="49" fontId="9" fillId="0" borderId="0" xfId="43" applyNumberFormat="1" applyFont="1" applyAlignment="1">
      <alignment horizontal="left" vertical="center" wrapText="1" readingOrder="1"/>
    </xf>
    <xf numFmtId="0" fontId="1" fillId="3" borderId="2" xfId="52" applyFont="1" applyFill="1" applyBorder="1" applyAlignment="1">
      <alignment horizontal="center"/>
    </xf>
    <xf numFmtId="0" fontId="1" fillId="0" borderId="2" xfId="0" applyFont="1" applyBorder="1" applyAlignment="1">
      <alignment horizontal="center" vertical="center" wrapText="1"/>
    </xf>
    <xf numFmtId="171" fontId="1" fillId="0" borderId="0" xfId="0" applyNumberFormat="1" applyFont="1" applyAlignment="1">
      <alignment horizontal="center" vertical="center" wrapText="1"/>
    </xf>
    <xf numFmtId="0" fontId="1" fillId="0" borderId="0" xfId="0" applyFont="1" applyAlignment="1">
      <alignment horizontal="center" vertical="center" wrapText="1"/>
    </xf>
    <xf numFmtId="171" fontId="1" fillId="0" borderId="0" xfId="0" applyNumberFormat="1" applyFont="1" applyAlignment="1">
      <alignment vertical="center" wrapText="1"/>
    </xf>
    <xf numFmtId="49" fontId="11" fillId="0" borderId="0" xfId="43" applyNumberFormat="1" applyFont="1" applyAlignment="1">
      <alignment horizontal="center" vertical="center" wrapText="1" readingOrder="1"/>
    </xf>
    <xf numFmtId="49" fontId="11" fillId="0" borderId="0" xfId="43" applyNumberFormat="1" applyFont="1" applyAlignment="1">
      <alignment horizontal="center" vertical="center" readingOrder="1"/>
    </xf>
    <xf numFmtId="49" fontId="12" fillId="0" borderId="0" xfId="43" applyNumberFormat="1" applyFont="1" applyAlignment="1">
      <alignment horizontal="left" vertical="center" readingOrder="1"/>
    </xf>
    <xf numFmtId="0" fontId="13" fillId="0" borderId="0" xfId="43" applyFont="1" applyAlignment="1">
      <alignment horizontal="justify" vertical="center" wrapText="1"/>
    </xf>
    <xf numFmtId="0" fontId="2" fillId="0" borderId="0" xfId="43" applyAlignment="1">
      <alignment horizontal="justify" wrapText="1"/>
    </xf>
    <xf numFmtId="49" fontId="12" fillId="0" borderId="0" xfId="43" applyNumberFormat="1" applyFont="1" applyAlignment="1">
      <alignment horizontal="left" vertical="top" readingOrder="1"/>
    </xf>
    <xf numFmtId="49" fontId="16" fillId="0" borderId="0" xfId="43" applyNumberFormat="1" applyFont="1" applyAlignment="1">
      <alignment horizontal="left" vertical="top" readingOrder="1"/>
    </xf>
    <xf numFmtId="0" fontId="7" fillId="0" borderId="0" xfId="43" applyFont="1" applyAlignment="1">
      <alignment horizontal="justify" vertical="center" wrapText="1"/>
    </xf>
    <xf numFmtId="0" fontId="17" fillId="4" borderId="2" xfId="43" applyFont="1" applyFill="1" applyBorder="1" applyAlignment="1">
      <alignment wrapText="1" readingOrder="1"/>
    </xf>
    <xf numFmtId="0" fontId="17" fillId="0" borderId="0" xfId="43" applyFont="1" applyAlignment="1">
      <alignment horizontal="left"/>
    </xf>
    <xf numFmtId="0" fontId="17" fillId="5" borderId="2" xfId="43" applyFont="1" applyFill="1" applyBorder="1" applyAlignment="1">
      <alignment wrapText="1" readingOrder="1"/>
    </xf>
    <xf numFmtId="0" fontId="17" fillId="6" borderId="2" xfId="43" applyFont="1" applyFill="1" applyBorder="1" applyAlignment="1">
      <alignment wrapText="1" readingOrder="1"/>
    </xf>
    <xf numFmtId="0" fontId="17" fillId="7" borderId="2" xfId="43" applyFont="1" applyFill="1" applyBorder="1" applyAlignment="1">
      <alignment wrapText="1" readingOrder="1"/>
    </xf>
    <xf numFmtId="0" fontId="17" fillId="0" borderId="2" xfId="43" applyFont="1" applyBorder="1" applyAlignment="1">
      <alignment wrapText="1" readingOrder="1"/>
    </xf>
    <xf numFmtId="0" fontId="0" fillId="0" borderId="0" xfId="0" applyProtection="1">
      <protection locked="0"/>
    </xf>
    <xf numFmtId="0" fontId="17" fillId="0" borderId="0" xfId="43" applyFont="1" applyAlignment="1">
      <alignment horizontal="left" vertical="center"/>
    </xf>
    <xf numFmtId="0" fontId="20"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xf numFmtId="0" fontId="22" fillId="4" borderId="0" xfId="0" applyFont="1" applyFill="1" applyAlignment="1" applyProtection="1">
      <alignment horizontal="left" vertical="center"/>
      <protection locked="0"/>
    </xf>
    <xf numFmtId="0" fontId="2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22" fillId="5" borderId="0" xfId="0" applyFont="1" applyFill="1" applyAlignment="1" applyProtection="1">
      <alignment horizontal="left" vertical="center"/>
      <protection locked="0"/>
    </xf>
    <xf numFmtId="0" fontId="5" fillId="0" borderId="0" xfId="0" applyFont="1"/>
    <xf numFmtId="0" fontId="5" fillId="2" borderId="2" xfId="51" applyFont="1" applyFill="1" applyBorder="1" applyAlignment="1">
      <alignment horizontal="center" vertical="center" wrapText="1"/>
    </xf>
    <xf numFmtId="0" fontId="5" fillId="2" borderId="2" xfId="0" applyFont="1" applyFill="1" applyBorder="1" applyAlignment="1">
      <alignment horizontal="center" vertical="center" wrapText="1"/>
    </xf>
    <xf numFmtId="4" fontId="1" fillId="0" borderId="0" xfId="15" applyNumberFormat="1" applyFont="1" applyBorder="1" applyAlignment="1" applyProtection="1">
      <alignment horizontal="center" vertical="center"/>
      <protection locked="0"/>
    </xf>
    <xf numFmtId="0" fontId="0" fillId="8" borderId="2" xfId="0" applyFont="1" applyFill="1" applyBorder="1" applyAlignment="1">
      <alignment horizontal="center" vertical="center" wrapText="1"/>
    </xf>
    <xf numFmtId="0" fontId="0" fillId="0" borderId="0" xfId="0" applyAlignment="1">
      <alignment horizontal="center" vertical="center" wrapText="1"/>
    </xf>
    <xf numFmtId="2" fontId="0" fillId="5" borderId="2" xfId="0" applyNumberFormat="1" applyFont="1" applyFill="1" applyBorder="1" applyProtection="1">
      <protection locked="0"/>
    </xf>
    <xf numFmtId="49" fontId="0" fillId="4" borderId="2" xfId="0" applyNumberFormat="1" applyFill="1" applyBorder="1" applyAlignment="1" applyProtection="1">
      <alignment horizontal="center" vertical="center" wrapText="1"/>
      <protection locked="0"/>
    </xf>
    <xf numFmtId="1" fontId="1" fillId="6" borderId="2" xfId="61" applyNumberFormat="1" applyFont="1" applyFill="1" applyBorder="1" applyAlignment="1" applyProtection="1">
      <alignment horizontal="center"/>
      <protection locked="0"/>
    </xf>
    <xf numFmtId="0" fontId="1" fillId="4" borderId="2" xfId="61" applyFont="1" applyFill="1" applyBorder="1" applyAlignment="1" applyProtection="1">
      <alignment horizontal="center"/>
      <protection locked="0"/>
    </xf>
    <xf numFmtId="2" fontId="0" fillId="5" borderId="2" xfId="61" applyNumberFormat="1" applyFont="1" applyFill="1" applyBorder="1" applyAlignment="1" applyProtection="1">
      <alignment horizontal="center"/>
      <protection locked="0"/>
    </xf>
    <xf numFmtId="2" fontId="1" fillId="4" borderId="2" xfId="61" applyNumberFormat="1" applyFont="1" applyFill="1" applyBorder="1" applyAlignment="1" applyProtection="1">
      <alignment horizontal="center"/>
      <protection locked="0"/>
    </xf>
    <xf numFmtId="2" fontId="29" fillId="0" borderId="2" xfId="61" applyNumberFormat="1" applyFont="1" applyBorder="1" applyAlignment="1" applyProtection="1">
      <alignment horizontal="center"/>
    </xf>
    <xf numFmtId="172" fontId="0" fillId="0" borderId="2" xfId="1" applyNumberFormat="1" applyFont="1" applyBorder="1" applyAlignment="1" applyProtection="1">
      <alignment horizontal="center" vertical="center" wrapText="1"/>
    </xf>
    <xf numFmtId="4" fontId="1" fillId="4" borderId="2" xfId="15" applyNumberFormat="1" applyFont="1" applyFill="1" applyBorder="1" applyAlignment="1" applyProtection="1">
      <alignment horizontal="center" vertical="center"/>
      <protection locked="0"/>
    </xf>
    <xf numFmtId="4" fontId="1" fillId="2" borderId="2" xfId="15" applyNumberFormat="1" applyFont="1" applyFill="1" applyBorder="1" applyAlignment="1" applyProtection="1">
      <alignment horizontal="center" vertical="center"/>
    </xf>
    <xf numFmtId="0" fontId="17" fillId="5" borderId="2" xfId="43" applyFont="1" applyFill="1" applyBorder="1" applyAlignment="1" applyProtection="1">
      <alignment horizontal="center" wrapText="1" readingOrder="1"/>
      <protection locked="0"/>
    </xf>
    <xf numFmtId="4" fontId="29" fillId="2" borderId="2" xfId="15" applyNumberFormat="1" applyFont="1" applyFill="1" applyBorder="1" applyAlignment="1" applyProtection="1">
      <alignment horizontal="center" vertical="center"/>
    </xf>
    <xf numFmtId="4" fontId="29" fillId="0" borderId="2" xfId="15" applyNumberFormat="1" applyFont="1" applyBorder="1" applyAlignment="1" applyProtection="1">
      <alignment horizontal="center" vertical="center"/>
    </xf>
    <xf numFmtId="0" fontId="0" fillId="0" borderId="2" xfId="0" applyFont="1" applyBorder="1" applyAlignment="1">
      <alignment horizontal="center" vertical="center" wrapText="1"/>
    </xf>
    <xf numFmtId="0" fontId="0" fillId="0" borderId="0" xfId="0" applyAlignment="1">
      <alignment horizontal="center"/>
    </xf>
    <xf numFmtId="0" fontId="25" fillId="0" borderId="0" xfId="0" applyFont="1" applyAlignment="1">
      <alignment horizontal="center" vertical="center" wrapText="1"/>
    </xf>
    <xf numFmtId="0" fontId="15" fillId="0" borderId="0" xfId="42" applyFont="1" applyAlignment="1">
      <alignment vertical="center"/>
    </xf>
    <xf numFmtId="4" fontId="15" fillId="0" borderId="0" xfId="15" applyNumberFormat="1" applyFont="1" applyBorder="1" applyAlignment="1" applyProtection="1">
      <alignment horizontal="center" vertical="center"/>
      <protection locked="0"/>
    </xf>
    <xf numFmtId="2" fontId="15" fillId="0" borderId="0" xfId="0" applyNumberFormat="1" applyFont="1" applyAlignment="1" applyProtection="1">
      <alignment horizontal="center" vertical="center" wrapText="1"/>
      <protection locked="0"/>
    </xf>
    <xf numFmtId="173" fontId="0" fillId="0" borderId="0" xfId="1" applyNumberFormat="1" applyFont="1" applyBorder="1" applyAlignment="1" applyProtection="1">
      <alignment horizontal="center" vertical="center" wrapText="1"/>
      <protection locked="0"/>
    </xf>
    <xf numFmtId="1" fontId="1" fillId="6" borderId="2" xfId="61" applyNumberFormat="1" applyFont="1" applyFill="1" applyBorder="1" applyAlignment="1" applyProtection="1">
      <alignment horizontal="center" vertical="center"/>
      <protection locked="0"/>
    </xf>
    <xf numFmtId="0" fontId="1" fillId="4" borderId="2" xfId="61" applyFont="1" applyFill="1" applyBorder="1" applyAlignment="1" applyProtection="1">
      <alignment horizontal="center" vertical="center"/>
      <protection locked="0"/>
    </xf>
    <xf numFmtId="2" fontId="1" fillId="4" borderId="2" xfId="61" applyNumberFormat="1" applyFont="1" applyFill="1" applyBorder="1" applyAlignment="1" applyProtection="1">
      <alignment horizontal="center" vertical="center"/>
      <protection locked="0"/>
    </xf>
    <xf numFmtId="0" fontId="0" fillId="0" borderId="4" xfId="0" applyFont="1" applyBorder="1" applyProtection="1">
      <protection locked="0"/>
    </xf>
    <xf numFmtId="0" fontId="0" fillId="0" borderId="6" xfId="0" applyBorder="1" applyAlignment="1">
      <alignment horizontal="center" vertical="center" wrapText="1"/>
    </xf>
    <xf numFmtId="0" fontId="0" fillId="0" borderId="6" xfId="0" applyBorder="1"/>
    <xf numFmtId="0" fontId="0" fillId="0" borderId="5" xfId="0" applyBorder="1" applyAlignment="1">
      <alignment horizontal="center" vertical="center" wrapText="1"/>
    </xf>
    <xf numFmtId="1" fontId="0" fillId="0" borderId="0" xfId="0" applyNumberFormat="1" applyAlignment="1">
      <alignment horizontal="center" vertical="center" wrapText="1"/>
    </xf>
    <xf numFmtId="0" fontId="0" fillId="9" borderId="2" xfId="0" applyFont="1" applyFill="1" applyBorder="1" applyAlignment="1">
      <alignment horizontal="center" vertical="center" wrapText="1"/>
    </xf>
    <xf numFmtId="2" fontId="0" fillId="0" borderId="0" xfId="0" applyNumberFormat="1" applyAlignment="1">
      <alignment horizontal="center" vertical="center" wrapText="1"/>
    </xf>
    <xf numFmtId="0" fontId="15" fillId="0" borderId="0" xfId="0" applyFont="1" applyAlignment="1">
      <alignment horizontal="center" vertical="center" wrapText="1"/>
    </xf>
    <xf numFmtId="174" fontId="15" fillId="0" borderId="0" xfId="42" applyNumberFormat="1" applyFont="1" applyProtection="1">
      <protection locked="0"/>
    </xf>
    <xf numFmtId="49" fontId="15" fillId="0" borderId="0" xfId="0" applyNumberFormat="1" applyFont="1" applyAlignment="1" applyProtection="1">
      <alignment horizontal="center" vertical="center" wrapText="1"/>
      <protection locked="0"/>
    </xf>
    <xf numFmtId="1" fontId="1" fillId="6" borderId="2" xfId="61" applyNumberFormat="1" applyFont="1" applyFill="1" applyBorder="1" applyAlignment="1" applyProtection="1">
      <alignment horizontal="center" vertical="center" wrapText="1"/>
      <protection locked="0"/>
    </xf>
    <xf numFmtId="2" fontId="1" fillId="4" borderId="2" xfId="61" applyNumberFormat="1" applyFont="1" applyFill="1" applyBorder="1" applyAlignment="1" applyProtection="1">
      <alignment horizontal="center" vertical="center" wrapText="1"/>
      <protection locked="0"/>
    </xf>
    <xf numFmtId="0" fontId="24" fillId="0" borderId="2" xfId="0" applyFont="1" applyBorder="1" applyProtection="1">
      <protection locked="0"/>
    </xf>
    <xf numFmtId="0" fontId="0" fillId="0" borderId="2" xfId="0" applyBorder="1"/>
    <xf numFmtId="0" fontId="0" fillId="0" borderId="2" xfId="0" applyBorder="1" applyProtection="1">
      <protection locked="0"/>
    </xf>
    <xf numFmtId="0" fontId="5" fillId="0" borderId="0" xfId="0" applyFont="1" applyAlignment="1" applyProtection="1">
      <alignment vertical="center"/>
      <protection locked="0"/>
    </xf>
    <xf numFmtId="0" fontId="5" fillId="0" borderId="0" xfId="0" applyFont="1" applyAlignment="1">
      <alignment vertical="center"/>
    </xf>
    <xf numFmtId="0" fontId="28" fillId="0" borderId="0" xfId="0" applyFont="1"/>
    <xf numFmtId="0" fontId="29" fillId="0" borderId="0" xfId="0" applyFont="1"/>
    <xf numFmtId="0" fontId="0" fillId="0" borderId="2" xfId="0" applyFont="1" applyBorder="1" applyAlignment="1">
      <alignment horizontal="center" vertical="center"/>
    </xf>
    <xf numFmtId="0" fontId="15" fillId="0" borderId="0" xfId="0" applyFont="1"/>
    <xf numFmtId="0" fontId="0" fillId="9" borderId="2" xfId="0" applyFill="1" applyBorder="1" applyAlignment="1">
      <alignment horizontal="center" vertical="center"/>
    </xf>
    <xf numFmtId="0" fontId="30" fillId="0" borderId="0" xfId="0" applyFont="1"/>
    <xf numFmtId="0" fontId="0" fillId="0" borderId="0" xfId="0" applyAlignment="1">
      <alignment horizontal="left" wrapText="1"/>
    </xf>
    <xf numFmtId="0" fontId="0" fillId="0" borderId="0" xfId="0" applyAlignment="1">
      <alignment vertical="center"/>
    </xf>
    <xf numFmtId="164" fontId="0" fillId="0" borderId="0" xfId="1" applyFont="1" applyBorder="1" applyAlignment="1" applyProtection="1">
      <alignment vertical="center"/>
    </xf>
    <xf numFmtId="164" fontId="0" fillId="0" borderId="0" xfId="0" applyNumberFormat="1"/>
    <xf numFmtId="0" fontId="20" fillId="0" borderId="0" xfId="0" applyFont="1"/>
    <xf numFmtId="0" fontId="5" fillId="8" borderId="2" xfId="0" applyFont="1" applyFill="1" applyBorder="1" applyAlignment="1">
      <alignment horizontal="center" vertical="center" wrapText="1"/>
    </xf>
    <xf numFmtId="0" fontId="5" fillId="8" borderId="2" xfId="0" applyFont="1" applyFill="1" applyBorder="1" applyAlignment="1">
      <alignment horizontal="center" vertical="center"/>
    </xf>
    <xf numFmtId="174" fontId="31" fillId="0" borderId="0" xfId="0" applyNumberFormat="1" applyFont="1" applyAlignment="1">
      <alignment vertical="center"/>
    </xf>
    <xf numFmtId="170" fontId="20" fillId="0" borderId="0" xfId="2" applyFont="1" applyBorder="1" applyProtection="1"/>
    <xf numFmtId="0" fontId="20" fillId="0" borderId="0" xfId="0" applyFont="1" applyAlignment="1">
      <alignment horizontal="center"/>
    </xf>
    <xf numFmtId="0" fontId="20"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xf>
    <xf numFmtId="0" fontId="32" fillId="0" borderId="0" xfId="0" applyFont="1" applyProtection="1">
      <protection locked="0"/>
    </xf>
    <xf numFmtId="0" fontId="0" fillId="5" borderId="2" xfId="0" applyFont="1" applyFill="1" applyBorder="1" applyProtection="1">
      <protection locked="0"/>
    </xf>
    <xf numFmtId="2" fontId="0" fillId="0" borderId="2" xfId="0" applyNumberFormat="1" applyBorder="1" applyAlignment="1">
      <alignment horizontal="center" vertical="center" wrapText="1"/>
    </xf>
    <xf numFmtId="175" fontId="0" fillId="0" borderId="2" xfId="2" applyNumberFormat="1" applyFont="1" applyBorder="1" applyAlignment="1" applyProtection="1">
      <alignment horizontal="center" vertical="center" wrapText="1"/>
    </xf>
    <xf numFmtId="0" fontId="0" fillId="0" borderId="0" xfId="0" applyAlignment="1">
      <alignment vertical="center" wrapText="1"/>
    </xf>
    <xf numFmtId="2" fontId="0" fillId="8" borderId="2" xfId="0" applyNumberFormat="1" applyFill="1" applyBorder="1" applyAlignment="1">
      <alignment horizontal="center" vertical="center" wrapText="1"/>
    </xf>
    <xf numFmtId="0" fontId="25" fillId="0" borderId="0" xfId="0" applyFont="1" applyAlignment="1">
      <alignment horizontal="center"/>
    </xf>
    <xf numFmtId="0" fontId="13" fillId="0" borderId="0" xfId="0" applyFont="1" applyProtection="1">
      <protection locked="0"/>
    </xf>
    <xf numFmtId="0" fontId="13" fillId="10" borderId="0" xfId="0" applyFont="1" applyFill="1" applyProtection="1">
      <protection locked="0"/>
    </xf>
    <xf numFmtId="0" fontId="13" fillId="7" borderId="0" xfId="0" applyFont="1" applyFill="1" applyAlignment="1" applyProtection="1">
      <alignment vertical="center"/>
      <protection locked="0"/>
    </xf>
    <xf numFmtId="0" fontId="19" fillId="0" borderId="0" xfId="0" applyFont="1" applyProtection="1">
      <protection locked="0"/>
    </xf>
    <xf numFmtId="0" fontId="15" fillId="0" borderId="0" xfId="0" applyFont="1" applyProtection="1">
      <protection locked="0"/>
    </xf>
    <xf numFmtId="0" fontId="31" fillId="0" borderId="0" xfId="0" applyFont="1" applyAlignment="1" applyProtection="1">
      <alignment horizontal="left" vertical="center"/>
      <protection locked="0"/>
    </xf>
    <xf numFmtId="0" fontId="30" fillId="0" borderId="0" xfId="0" applyFont="1" applyAlignment="1" applyProtection="1">
      <alignment vertical="center"/>
      <protection locked="0"/>
    </xf>
    <xf numFmtId="0" fontId="7" fillId="0" borderId="0" xfId="0" applyFont="1" applyAlignment="1" applyProtection="1">
      <alignment vertical="center"/>
      <protection locked="0"/>
    </xf>
    <xf numFmtId="0" fontId="33" fillId="0" borderId="0" xfId="0" applyFont="1" applyAlignment="1" applyProtection="1">
      <alignment wrapText="1"/>
      <protection locked="0"/>
    </xf>
    <xf numFmtId="0" fontId="33" fillId="0" borderId="0" xfId="0" applyFont="1" applyAlignment="1" applyProtection="1">
      <alignment horizontal="right" wrapText="1"/>
      <protection locked="0"/>
    </xf>
    <xf numFmtId="0" fontId="34" fillId="7" borderId="0" xfId="0" applyFont="1" applyFill="1" applyAlignment="1" applyProtection="1">
      <alignment horizontal="center" wrapText="1"/>
      <protection locked="0"/>
    </xf>
    <xf numFmtId="0" fontId="33" fillId="0" borderId="0" xfId="0" applyFont="1" applyAlignment="1" applyProtection="1">
      <alignment horizontal="right"/>
      <protection locked="0"/>
    </xf>
    <xf numFmtId="0" fontId="7" fillId="0" borderId="0" xfId="0" applyFont="1" applyAlignment="1" applyProtection="1">
      <alignment horizontal="left" vertical="center"/>
      <protection locked="0"/>
    </xf>
    <xf numFmtId="14" fontId="34" fillId="7" borderId="0" xfId="0" applyNumberFormat="1" applyFont="1" applyFill="1" applyAlignment="1" applyProtection="1">
      <alignment horizontal="center" wrapText="1"/>
      <protection locked="0"/>
    </xf>
    <xf numFmtId="0" fontId="13" fillId="4" borderId="0" xfId="0" applyFont="1" applyFill="1" applyProtection="1">
      <protection locked="0"/>
    </xf>
    <xf numFmtId="0" fontId="21" fillId="0" borderId="0" xfId="0" applyFont="1" applyAlignment="1">
      <alignment horizontal="left" vertical="center"/>
    </xf>
    <xf numFmtId="0" fontId="22" fillId="0" borderId="0" xfId="0" applyFont="1" applyAlignment="1">
      <alignment horizontal="left" vertical="center"/>
    </xf>
    <xf numFmtId="0" fontId="22" fillId="10" borderId="0" xfId="0" applyFont="1" applyFill="1" applyAlignment="1" applyProtection="1">
      <alignment vertical="center"/>
      <protection locked="0"/>
    </xf>
    <xf numFmtId="0" fontId="7" fillId="10" borderId="0" xfId="0" applyFont="1" applyFill="1" applyAlignment="1" applyProtection="1">
      <alignment vertical="center"/>
      <protection locked="0"/>
    </xf>
    <xf numFmtId="0" fontId="7" fillId="10" borderId="0" xfId="0" applyFont="1" applyFill="1" applyAlignment="1" applyProtection="1">
      <alignment horizontal="left" vertical="center"/>
      <protection locked="0"/>
    </xf>
    <xf numFmtId="1" fontId="22" fillId="4" borderId="0" xfId="0" applyNumberFormat="1" applyFont="1" applyFill="1" applyAlignment="1" applyProtection="1">
      <alignment horizontal="left" vertical="center"/>
      <protection locked="0"/>
    </xf>
    <xf numFmtId="0" fontId="21" fillId="0" borderId="0" xfId="0" applyFont="1" applyProtection="1">
      <protection locked="0"/>
    </xf>
    <xf numFmtId="0" fontId="21" fillId="10" borderId="0" xfId="0" applyFont="1" applyFill="1" applyProtection="1">
      <protection locked="0"/>
    </xf>
    <xf numFmtId="0" fontId="22" fillId="0" borderId="0" xfId="0" applyFont="1" applyAlignment="1" applyProtection="1">
      <alignment horizontal="center" vertical="center"/>
      <protection locked="0"/>
    </xf>
    <xf numFmtId="0" fontId="35" fillId="10" borderId="0" xfId="0" applyFont="1" applyFill="1" applyProtection="1">
      <protection locked="0"/>
    </xf>
    <xf numFmtId="0" fontId="7" fillId="0" borderId="0" xfId="0" applyFont="1" applyAlignment="1" applyProtection="1">
      <alignment horizontal="center" vertical="center"/>
      <protection locked="0"/>
    </xf>
    <xf numFmtId="0" fontId="35" fillId="0" borderId="0" xfId="0" applyFont="1" applyProtection="1">
      <protection locked="0"/>
    </xf>
    <xf numFmtId="0" fontId="21" fillId="0" borderId="2" xfId="0" applyFont="1" applyBorder="1" applyProtection="1">
      <protection locked="0"/>
    </xf>
    <xf numFmtId="0" fontId="21" fillId="10" borderId="2" xfId="0" applyFont="1" applyFill="1" applyBorder="1" applyAlignment="1" applyProtection="1">
      <alignment horizontal="center"/>
      <protection locked="0"/>
    </xf>
    <xf numFmtId="0" fontId="21" fillId="10" borderId="4" xfId="0" applyFont="1" applyFill="1" applyBorder="1" applyAlignment="1" applyProtection="1">
      <alignment horizontal="center"/>
      <protection locked="0"/>
    </xf>
    <xf numFmtId="0" fontId="21" fillId="0" borderId="0" xfId="0" applyFont="1" applyAlignment="1" applyProtection="1">
      <alignment horizontal="center"/>
      <protection locked="0"/>
    </xf>
    <xf numFmtId="0" fontId="21" fillId="0" borderId="2" xfId="0" applyFont="1" applyBorder="1"/>
    <xf numFmtId="0" fontId="21" fillId="0" borderId="2" xfId="0" applyFont="1" applyBorder="1" applyAlignment="1">
      <alignment horizontal="center"/>
    </xf>
    <xf numFmtId="0" fontId="21" fillId="0" borderId="0" xfId="0" applyFont="1"/>
    <xf numFmtId="1" fontId="21" fillId="0" borderId="2" xfId="0" applyNumberFormat="1" applyFont="1" applyBorder="1" applyAlignment="1">
      <alignment horizontal="center"/>
    </xf>
    <xf numFmtId="1" fontId="21" fillId="0" borderId="0" xfId="0" applyNumberFormat="1" applyFont="1" applyAlignment="1" applyProtection="1">
      <alignment horizontal="center"/>
      <protection locked="0"/>
    </xf>
    <xf numFmtId="0" fontId="13" fillId="10" borderId="0" xfId="0" applyFont="1" applyFill="1"/>
    <xf numFmtId="0" fontId="13" fillId="0" borderId="0" xfId="0" applyFont="1"/>
    <xf numFmtId="0" fontId="15" fillId="10" borderId="0" xfId="0" applyFont="1" applyFill="1"/>
    <xf numFmtId="176" fontId="13" fillId="10" borderId="0" xfId="0" applyNumberFormat="1" applyFont="1" applyFill="1"/>
    <xf numFmtId="0" fontId="13" fillId="0" borderId="7" xfId="0" applyFont="1" applyBorder="1" applyProtection="1">
      <protection locked="0"/>
    </xf>
    <xf numFmtId="0" fontId="13" fillId="0" borderId="2" xfId="0" applyFont="1" applyBorder="1" applyProtection="1">
      <protection locked="0"/>
    </xf>
    <xf numFmtId="175" fontId="7" fillId="10" borderId="0" xfId="2" applyNumberFormat="1" applyFont="1" applyFill="1" applyBorder="1" applyProtection="1"/>
    <xf numFmtId="0" fontId="7" fillId="10" borderId="0" xfId="0" applyFont="1" applyFill="1"/>
    <xf numFmtId="175" fontId="13" fillId="10" borderId="0" xfId="2" applyNumberFormat="1" applyFont="1" applyFill="1" applyBorder="1" applyProtection="1">
      <protection locked="0"/>
    </xf>
    <xf numFmtId="0" fontId="13" fillId="0" borderId="0" xfId="0" applyFont="1" applyAlignment="1">
      <alignment vertical="center"/>
    </xf>
    <xf numFmtId="0" fontId="22" fillId="0" borderId="0" xfId="0" applyFont="1" applyProtection="1">
      <protection locked="0"/>
    </xf>
    <xf numFmtId="176" fontId="13" fillId="10" borderId="0" xfId="0" applyNumberFormat="1" applyFont="1" applyFill="1" applyProtection="1">
      <protection locked="0"/>
    </xf>
    <xf numFmtId="0" fontId="17" fillId="0" borderId="0" xfId="0" applyFont="1"/>
    <xf numFmtId="170" fontId="13" fillId="10" borderId="0" xfId="2" applyFont="1" applyFill="1" applyBorder="1" applyProtection="1">
      <protection locked="0"/>
    </xf>
    <xf numFmtId="0" fontId="7" fillId="10" borderId="0" xfId="0" applyFont="1" applyFill="1" applyProtection="1">
      <protection locked="0"/>
    </xf>
    <xf numFmtId="0" fontId="17" fillId="10" borderId="4" xfId="0" applyFont="1" applyFill="1" applyBorder="1" applyAlignment="1" applyProtection="1">
      <alignment horizontal="center" vertical="center" wrapText="1"/>
      <protection locked="0"/>
    </xf>
    <xf numFmtId="0" fontId="17" fillId="10" borderId="6" xfId="0" applyFont="1" applyFill="1" applyBorder="1" applyAlignment="1" applyProtection="1">
      <alignment horizontal="center" vertical="center"/>
      <protection locked="0"/>
    </xf>
    <xf numFmtId="0" fontId="21" fillId="4" borderId="2" xfId="0" applyFont="1" applyFill="1" applyBorder="1" applyProtection="1">
      <protection locked="0"/>
    </xf>
    <xf numFmtId="177" fontId="21" fillId="4" borderId="2" xfId="0" applyNumberFormat="1" applyFont="1" applyFill="1" applyBorder="1" applyProtection="1">
      <protection locked="0"/>
    </xf>
    <xf numFmtId="0" fontId="36" fillId="0" borderId="0" xfId="0" applyFont="1" applyProtection="1">
      <protection locked="0"/>
    </xf>
    <xf numFmtId="0" fontId="17" fillId="0" borderId="0" xfId="0" applyFont="1" applyProtection="1">
      <protection locked="0"/>
    </xf>
    <xf numFmtId="0" fontId="37" fillId="0" borderId="0" xfId="0" applyFont="1" applyProtection="1">
      <protection locked="0"/>
    </xf>
    <xf numFmtId="0" fontId="22" fillId="0" borderId="0" xfId="0" applyFont="1" applyAlignment="1" applyProtection="1">
      <alignment vertical="center"/>
      <protection locked="0"/>
    </xf>
    <xf numFmtId="0" fontId="13" fillId="0" borderId="0" xfId="0" applyFont="1" applyAlignment="1" applyProtection="1">
      <alignment vertical="center"/>
      <protection locked="0"/>
    </xf>
    <xf numFmtId="0" fontId="23" fillId="0" borderId="0" xfId="0" applyFont="1" applyAlignment="1" applyProtection="1">
      <alignment vertical="center"/>
      <protection locked="0"/>
    </xf>
    <xf numFmtId="0" fontId="38" fillId="0" borderId="0" xfId="0" applyFont="1" applyAlignment="1" applyProtection="1">
      <alignment vertical="center"/>
      <protection locked="0"/>
    </xf>
    <xf numFmtId="0" fontId="13" fillId="10" borderId="0" xfId="0" applyFont="1" applyFill="1" applyAlignment="1" applyProtection="1">
      <alignment vertical="center"/>
      <protection locked="0"/>
    </xf>
    <xf numFmtId="0" fontId="21" fillId="10" borderId="4" xfId="0" applyFont="1" applyFill="1" applyBorder="1"/>
    <xf numFmtId="0" fontId="7" fillId="10" borderId="2" xfId="0" applyFont="1" applyFill="1" applyBorder="1" applyAlignment="1">
      <alignment wrapText="1"/>
    </xf>
    <xf numFmtId="0" fontId="21" fillId="10" borderId="7" xfId="0" applyFont="1" applyFill="1" applyBorder="1" applyAlignment="1">
      <alignment vertical="center"/>
    </xf>
    <xf numFmtId="0" fontId="22" fillId="10" borderId="2" xfId="0" applyFont="1" applyFill="1" applyBorder="1" applyAlignment="1">
      <alignment horizontal="center" wrapText="1"/>
    </xf>
    <xf numFmtId="0" fontId="13" fillId="10" borderId="2" xfId="0" applyFont="1" applyFill="1" applyBorder="1" applyAlignment="1">
      <alignment horizontal="center" vertical="center" wrapText="1"/>
    </xf>
    <xf numFmtId="0" fontId="39" fillId="10" borderId="5" xfId="0" applyFont="1" applyFill="1" applyBorder="1" applyAlignment="1">
      <alignment horizontal="center" vertical="center" wrapText="1"/>
    </xf>
    <xf numFmtId="0" fontId="22" fillId="10" borderId="2" xfId="0" applyFont="1" applyFill="1" applyBorder="1" applyAlignment="1">
      <alignment horizontal="center"/>
    </xf>
    <xf numFmtId="0" fontId="21" fillId="0" borderId="5" xfId="0" applyFont="1" applyBorder="1" applyAlignment="1">
      <alignment horizontal="center"/>
    </xf>
    <xf numFmtId="0" fontId="21" fillId="10" borderId="2" xfId="0" applyFont="1" applyFill="1" applyBorder="1"/>
    <xf numFmtId="0" fontId="19"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7" fillId="0" borderId="0" xfId="0" applyFont="1" applyAlignment="1">
      <alignment vertical="top"/>
    </xf>
    <xf numFmtId="0" fontId="22" fillId="0" borderId="0" xfId="0" applyFont="1" applyAlignment="1">
      <alignment vertical="top"/>
    </xf>
    <xf numFmtId="0" fontId="7" fillId="0" borderId="0" xfId="0" applyFont="1"/>
    <xf numFmtId="0" fontId="22" fillId="0" borderId="0" xfId="0" applyFont="1"/>
    <xf numFmtId="0" fontId="13" fillId="0" borderId="0" xfId="0" applyFont="1" applyAlignment="1">
      <alignment vertical="top"/>
    </xf>
    <xf numFmtId="0" fontId="34" fillId="0" borderId="0" xfId="0" applyFont="1"/>
    <xf numFmtId="0" fontId="35" fillId="0" borderId="0" xfId="0" applyFont="1"/>
    <xf numFmtId="0" fontId="13" fillId="0" borderId="0" xfId="0" applyFont="1" applyAlignment="1">
      <alignment wrapText="1"/>
    </xf>
    <xf numFmtId="0" fontId="22" fillId="4" borderId="0" xfId="0" applyFont="1" applyFill="1" applyAlignment="1">
      <alignment horizontal="left"/>
    </xf>
    <xf numFmtId="16" fontId="22" fillId="0" borderId="0" xfId="0" applyNumberFormat="1" applyFont="1"/>
    <xf numFmtId="0" fontId="21" fillId="11" borderId="0" xfId="0" applyFont="1" applyFill="1"/>
    <xf numFmtId="0" fontId="13" fillId="11" borderId="0" xfId="0" applyFont="1" applyFill="1"/>
    <xf numFmtId="0" fontId="13" fillId="0" borderId="0" xfId="0" applyFont="1" applyAlignment="1">
      <alignment vertical="top" wrapText="1"/>
    </xf>
    <xf numFmtId="0" fontId="41" fillId="0" borderId="0" xfId="0" applyFont="1" applyAlignment="1">
      <alignment horizontal="left" vertical="top" wrapText="1"/>
    </xf>
    <xf numFmtId="0" fontId="21" fillId="0" borderId="0" xfId="0" applyFont="1" applyAlignment="1">
      <alignment horizontal="left" vertical="top" wrapText="1"/>
    </xf>
    <xf numFmtId="0" fontId="42" fillId="0" borderId="0" xfId="0" applyFont="1" applyAlignment="1">
      <alignment horizontal="left" vertical="top" wrapText="1"/>
    </xf>
    <xf numFmtId="0" fontId="21" fillId="4" borderId="0" xfId="0" applyFont="1" applyFill="1" applyAlignment="1">
      <alignment horizontal="left" vertical="top" wrapText="1"/>
    </xf>
    <xf numFmtId="2" fontId="7" fillId="0" borderId="0" xfId="0" applyNumberFormat="1" applyFont="1" applyAlignment="1">
      <alignment horizontal="center"/>
    </xf>
    <xf numFmtId="0" fontId="17" fillId="0" borderId="0" xfId="0" applyFont="1" applyAlignment="1">
      <alignment horizontal="left" vertical="center"/>
    </xf>
    <xf numFmtId="0" fontId="43" fillId="0" borderId="0" xfId="0" applyFont="1"/>
    <xf numFmtId="0" fontId="13" fillId="4" borderId="0" xfId="0" applyFont="1" applyFill="1"/>
    <xf numFmtId="0" fontId="19" fillId="0" borderId="0" xfId="0" applyFont="1"/>
    <xf numFmtId="2" fontId="13" fillId="0" borderId="0" xfId="0" applyNumberFormat="1" applyFont="1" applyProtection="1">
      <protection locked="0"/>
    </xf>
    <xf numFmtId="2" fontId="13" fillId="0" borderId="0" xfId="0" applyNumberFormat="1" applyFont="1" applyAlignment="1" applyProtection="1">
      <alignment vertical="center"/>
      <protection locked="0"/>
    </xf>
    <xf numFmtId="0" fontId="43" fillId="0" borderId="0" xfId="0" applyFont="1" applyAlignment="1">
      <alignment vertical="center"/>
    </xf>
    <xf numFmtId="0" fontId="13" fillId="0" borderId="0" xfId="0" applyFont="1" applyAlignment="1">
      <alignment vertical="center" wrapText="1"/>
    </xf>
    <xf numFmtId="0" fontId="43" fillId="0" borderId="0" xfId="0" applyFont="1" applyProtection="1">
      <protection locked="0"/>
    </xf>
    <xf numFmtId="0" fontId="24" fillId="0" borderId="0" xfId="0" applyFont="1"/>
    <xf numFmtId="0" fontId="0" fillId="11" borderId="2" xfId="0" applyFont="1" applyFill="1" applyBorder="1" applyAlignment="1">
      <alignment horizontal="center" vertical="center" wrapText="1"/>
    </xf>
    <xf numFmtId="0" fontId="0" fillId="0" borderId="2" xfId="0" applyFont="1" applyBorder="1" applyAlignment="1">
      <alignment horizontal="center"/>
    </xf>
    <xf numFmtId="0" fontId="24" fillId="0" borderId="0" xfId="0" applyFont="1" applyAlignment="1">
      <alignment horizontal="center"/>
    </xf>
    <xf numFmtId="0" fontId="0" fillId="0" borderId="0" xfId="0"/>
    <xf numFmtId="0" fontId="0" fillId="0" borderId="0" xfId="0" applyFont="1" applyBorder="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Alignment="1">
      <alignment horizontal="center" wrapText="1"/>
    </xf>
    <xf numFmtId="0" fontId="0" fillId="0" borderId="0" xfId="0" applyAlignment="1">
      <alignment wrapText="1"/>
    </xf>
    <xf numFmtId="0" fontId="0" fillId="0" borderId="0" xfId="0" applyFont="1" applyAlignment="1">
      <alignment horizontal="center" vertical="center"/>
    </xf>
    <xf numFmtId="0" fontId="44" fillId="0" borderId="5" xfId="0" applyFont="1" applyBorder="1" applyAlignment="1">
      <alignment horizontal="center" vertical="center" wrapText="1"/>
    </xf>
    <xf numFmtId="0" fontId="44" fillId="0" borderId="0" xfId="0" applyFont="1" applyAlignment="1">
      <alignment horizontal="center" vertical="center" wrapText="1"/>
    </xf>
    <xf numFmtId="0" fontId="44" fillId="0" borderId="6" xfId="0" applyFont="1" applyBorder="1" applyAlignment="1">
      <alignment horizontal="center" vertical="center" wrapText="1"/>
    </xf>
    <xf numFmtId="2" fontId="44" fillId="0" borderId="2" xfId="0" applyNumberFormat="1" applyFont="1" applyBorder="1" applyAlignment="1">
      <alignment horizontal="center" vertical="center" wrapText="1"/>
    </xf>
    <xf numFmtId="2" fontId="44" fillId="0" borderId="0" xfId="0" applyNumberFormat="1" applyFont="1" applyAlignment="1">
      <alignment horizontal="center" vertical="center" wrapText="1"/>
    </xf>
    <xf numFmtId="4" fontId="44" fillId="0" borderId="2" xfId="0" applyNumberFormat="1" applyFont="1" applyBorder="1" applyAlignment="1">
      <alignment horizontal="center" vertical="center"/>
    </xf>
    <xf numFmtId="4" fontId="0" fillId="0" borderId="2" xfId="0" applyNumberFormat="1" applyFont="1" applyBorder="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49" fontId="45" fillId="0" borderId="0" xfId="0" applyNumberFormat="1" applyFont="1"/>
    <xf numFmtId="0" fontId="17" fillId="0" borderId="0" xfId="0" applyFont="1" applyAlignment="1">
      <alignment vertical="center"/>
    </xf>
    <xf numFmtId="0" fontId="17" fillId="0" borderId="0" xfId="0" applyFont="1" applyAlignment="1">
      <alignment horizontal="right" vertical="center" wrapText="1"/>
    </xf>
    <xf numFmtId="0" fontId="45" fillId="0" borderId="0" xfId="0" applyFont="1"/>
    <xf numFmtId="0" fontId="0" fillId="0" borderId="0" xfId="49" applyFont="1"/>
    <xf numFmtId="0" fontId="0" fillId="0" borderId="0" xfId="49" applyFont="1" applyAlignment="1">
      <alignment horizontal="center" vertical="center" wrapText="1"/>
    </xf>
    <xf numFmtId="0" fontId="0" fillId="0" borderId="0" xfId="49" applyFont="1" applyAlignment="1">
      <alignment wrapText="1"/>
    </xf>
    <xf numFmtId="0" fontId="0" fillId="0" borderId="2" xfId="0" applyBorder="1" applyAlignment="1" applyProtection="1">
      <alignment horizontal="left" vertical="center"/>
      <protection locked="0"/>
    </xf>
    <xf numFmtId="0" fontId="0" fillId="0" borderId="2" xfId="0" applyBorder="1" applyAlignment="1" applyProtection="1">
      <alignment horizontal="left" vertical="center"/>
    </xf>
    <xf numFmtId="0" fontId="0" fillId="0" borderId="2" xfId="0" applyBorder="1" applyAlignment="1" applyProtection="1">
      <alignment horizontal="left"/>
      <protection locked="0"/>
    </xf>
    <xf numFmtId="0" fontId="0" fillId="0" borderId="2" xfId="0" applyBorder="1" applyAlignment="1" applyProtection="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0" fillId="0" borderId="2" xfId="0" applyBorder="1" applyAlignment="1">
      <alignment horizontal="center" vertical="center"/>
    </xf>
    <xf numFmtId="0" fontId="0" fillId="0" borderId="0" xfId="0" applyFill="1"/>
    <xf numFmtId="0" fontId="9" fillId="0" borderId="4" xfId="0" applyFont="1" applyFill="1" applyBorder="1"/>
    <xf numFmtId="0" fontId="17" fillId="0" borderId="8" xfId="0" applyFont="1" applyFill="1" applyBorder="1"/>
    <xf numFmtId="49" fontId="45" fillId="0" borderId="2" xfId="0" applyNumberFormat="1" applyFont="1" applyFill="1" applyBorder="1" applyAlignment="1">
      <alignment wrapText="1"/>
    </xf>
    <xf numFmtId="49" fontId="45" fillId="0" borderId="2" xfId="0" applyNumberFormat="1" applyFont="1" applyFill="1" applyBorder="1"/>
    <xf numFmtId="0" fontId="17" fillId="0" borderId="4" xfId="0" applyFont="1" applyFill="1" applyBorder="1"/>
    <xf numFmtId="0" fontId="17" fillId="0" borderId="2" xfId="0" applyFont="1" applyFill="1" applyBorder="1"/>
    <xf numFmtId="0" fontId="17" fillId="0" borderId="4" xfId="0" applyFont="1" applyFill="1" applyBorder="1" applyAlignment="1">
      <alignment vertical="center"/>
    </xf>
    <xf numFmtId="0" fontId="17" fillId="0" borderId="6" xfId="0" applyFont="1" applyFill="1" applyBorder="1" applyAlignment="1">
      <alignment vertical="center"/>
    </xf>
    <xf numFmtId="0" fontId="17" fillId="0" borderId="2" xfId="0" applyFont="1" applyFill="1" applyBorder="1" applyAlignment="1">
      <alignment horizontal="right" vertical="center" wrapText="1"/>
    </xf>
    <xf numFmtId="0" fontId="17" fillId="0" borderId="6" xfId="0" applyFont="1" applyFill="1" applyBorder="1" applyAlignment="1">
      <alignment horizontal="right" vertical="center" wrapText="1"/>
    </xf>
    <xf numFmtId="0" fontId="17" fillId="0" borderId="2" xfId="0" applyFont="1" applyFill="1" applyBorder="1" applyAlignment="1">
      <alignment vertical="center"/>
    </xf>
    <xf numFmtId="0" fontId="45" fillId="0" borderId="2" xfId="0" applyFont="1" applyFill="1" applyBorder="1" applyAlignment="1">
      <alignment wrapText="1"/>
    </xf>
    <xf numFmtId="0" fontId="45" fillId="0" borderId="2" xfId="0" applyFont="1" applyFill="1" applyBorder="1"/>
    <xf numFmtId="0" fontId="24" fillId="0" borderId="2" xfId="0" applyFont="1" applyBorder="1" applyAlignment="1">
      <alignment horizontal="center" vertical="center"/>
    </xf>
    <xf numFmtId="0" fontId="0" fillId="0" borderId="2" xfId="0" applyBorder="1" applyAlignment="1">
      <alignment horizontal="center" vertical="center" wrapText="1"/>
    </xf>
    <xf numFmtId="0" fontId="44" fillId="0" borderId="2" xfId="0" applyFont="1" applyBorder="1" applyAlignment="1">
      <alignment horizontal="center" vertical="center"/>
    </xf>
    <xf numFmtId="0" fontId="0" fillId="0" borderId="2" xfId="0" applyFont="1" applyBorder="1" applyAlignment="1">
      <alignment horizontal="center" vertical="center" wrapText="1"/>
    </xf>
    <xf numFmtId="49" fontId="6" fillId="0" borderId="0" xfId="43" applyNumberFormat="1" applyFont="1" applyBorder="1" applyAlignment="1">
      <alignment horizontal="center" vertical="center" wrapText="1" readingOrder="1"/>
    </xf>
    <xf numFmtId="0" fontId="6" fillId="0" borderId="0" xfId="43" applyFont="1" applyBorder="1" applyAlignment="1">
      <alignment horizontal="right" vertical="center" wrapText="1" readingOrder="1"/>
    </xf>
    <xf numFmtId="171" fontId="6" fillId="0" borderId="0" xfId="43" applyNumberFormat="1" applyFont="1" applyBorder="1" applyAlignment="1">
      <alignment horizontal="left" vertical="center" wrapText="1" readingOrder="1"/>
    </xf>
    <xf numFmtId="171" fontId="1" fillId="3" borderId="2" xfId="52" applyNumberFormat="1" applyFont="1" applyFill="1" applyBorder="1" applyAlignment="1">
      <alignment horizontal="center"/>
    </xf>
    <xf numFmtId="0" fontId="1" fillId="3" borderId="2" xfId="52" applyFont="1" applyFill="1" applyBorder="1" applyAlignment="1">
      <alignment horizontal="center"/>
    </xf>
    <xf numFmtId="171" fontId="1" fillId="0" borderId="2" xfId="0" applyNumberFormat="1" applyFont="1" applyBorder="1" applyAlignment="1">
      <alignment horizontal="center" vertical="center" wrapText="1"/>
    </xf>
    <xf numFmtId="171" fontId="1" fillId="0" borderId="2" xfId="0" applyNumberFormat="1" applyFont="1" applyBorder="1" applyAlignment="1">
      <alignment vertical="center" wrapText="1"/>
    </xf>
    <xf numFmtId="49" fontId="10" fillId="0" borderId="0" xfId="43" applyNumberFormat="1" applyFont="1" applyBorder="1" applyAlignment="1">
      <alignment horizontal="center" vertical="center" readingOrder="1"/>
    </xf>
    <xf numFmtId="0" fontId="13" fillId="0" borderId="0" xfId="43" applyFont="1" applyBorder="1" applyAlignment="1">
      <alignment horizontal="justify" vertical="center" wrapText="1"/>
    </xf>
    <xf numFmtId="0" fontId="13" fillId="0" borderId="0" xfId="43" applyFont="1" applyBorder="1" applyAlignment="1">
      <alignment horizontal="left" vertical="center"/>
    </xf>
    <xf numFmtId="0" fontId="13" fillId="0" borderId="0" xfId="43" applyFont="1" applyBorder="1" applyAlignment="1">
      <alignment horizontal="left" vertical="center" wrapText="1"/>
    </xf>
    <xf numFmtId="0" fontId="7" fillId="0" borderId="0" xfId="43" applyFont="1" applyBorder="1" applyAlignment="1">
      <alignment horizontal="justify" vertical="center" wrapText="1"/>
    </xf>
    <xf numFmtId="0" fontId="17" fillId="0" borderId="0" xfId="43" applyFont="1" applyAlignment="1">
      <alignment horizontal="left" vertical="center" wrapText="1"/>
    </xf>
    <xf numFmtId="0" fontId="18" fillId="6" borderId="3" xfId="0" applyFont="1" applyFill="1" applyBorder="1" applyAlignment="1" applyProtection="1">
      <alignment horizontal="center" vertical="center"/>
      <protection locked="0"/>
    </xf>
    <xf numFmtId="0" fontId="22" fillId="4" borderId="0" xfId="0" applyFont="1" applyFill="1" applyBorder="1" applyAlignment="1" applyProtection="1">
      <alignment horizontal="left" vertical="center"/>
      <protection locked="0"/>
    </xf>
    <xf numFmtId="0" fontId="22" fillId="5" borderId="0" xfId="0" applyFont="1" applyFill="1" applyBorder="1" applyAlignment="1" applyProtection="1">
      <alignment horizontal="left" vertical="center"/>
      <protection locked="0"/>
    </xf>
    <xf numFmtId="0" fontId="22" fillId="5" borderId="0" xfId="0" applyFont="1" applyFill="1" applyBorder="1" applyAlignment="1" applyProtection="1">
      <alignment horizontal="left"/>
      <protection locked="0"/>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0" fillId="0" borderId="0" xfId="0" applyBorder="1" applyAlignment="1">
      <alignment horizontal="center"/>
    </xf>
    <xf numFmtId="0" fontId="24" fillId="0" borderId="2" xfId="0" applyFont="1" applyBorder="1" applyAlignment="1" applyProtection="1">
      <alignment horizontal="center" vertical="center"/>
      <protection locked="0"/>
    </xf>
    <xf numFmtId="0" fontId="25" fillId="0" borderId="5" xfId="0" applyFont="1" applyBorder="1" applyAlignment="1" applyProtection="1">
      <alignment horizontal="center"/>
      <protection locked="0"/>
    </xf>
    <xf numFmtId="0" fontId="0" fillId="0" borderId="0" xfId="0" applyBorder="1" applyAlignment="1">
      <alignment horizontal="left" vertical="center" wrapText="1"/>
    </xf>
    <xf numFmtId="0" fontId="17" fillId="0" borderId="9" xfId="43" applyFont="1" applyBorder="1" applyAlignment="1">
      <alignment horizontal="left" vertical="center" wrapText="1"/>
    </xf>
    <xf numFmtId="0" fontId="24" fillId="0" borderId="8" xfId="0" applyFont="1" applyBorder="1" applyAlignment="1">
      <alignment horizontal="center" vertical="center"/>
    </xf>
    <xf numFmtId="0" fontId="24" fillId="0" borderId="6" xfId="0" applyFont="1" applyBorder="1" applyAlignment="1">
      <alignment horizontal="center" vertical="center"/>
    </xf>
    <xf numFmtId="0" fontId="19" fillId="5" borderId="3" xfId="0" applyFont="1" applyFill="1" applyBorder="1" applyAlignment="1" applyProtection="1">
      <alignment horizontal="center" vertical="center"/>
      <protection locked="0"/>
    </xf>
    <xf numFmtId="0" fontId="22" fillId="0" borderId="0" xfId="0" applyFont="1" applyBorder="1" applyAlignment="1">
      <alignment horizontal="left"/>
    </xf>
    <xf numFmtId="0" fontId="22" fillId="0" borderId="0" xfId="0" applyFont="1" applyBorder="1" applyAlignment="1">
      <alignment horizontal="left" vertical="center"/>
    </xf>
    <xf numFmtId="0" fontId="21" fillId="10" borderId="2" xfId="0" applyFont="1" applyFill="1" applyBorder="1" applyAlignment="1" applyProtection="1">
      <alignment horizontal="center"/>
      <protection locked="0"/>
    </xf>
    <xf numFmtId="0" fontId="21" fillId="0" borderId="2" xfId="0" applyFont="1" applyBorder="1" applyAlignment="1">
      <alignment horizontal="center" vertical="center"/>
    </xf>
    <xf numFmtId="0" fontId="21" fillId="0" borderId="0" xfId="0" applyFont="1" applyBorder="1" applyAlignment="1">
      <alignment horizontal="center" vertical="center"/>
    </xf>
    <xf numFmtId="176" fontId="21" fillId="0" borderId="0" xfId="0" applyNumberFormat="1" applyFont="1" applyBorder="1" applyAlignment="1">
      <alignment horizontal="center" vertical="center"/>
    </xf>
    <xf numFmtId="0" fontId="0" fillId="0" borderId="2" xfId="0" applyBorder="1" applyAlignment="1">
      <alignment horizontal="center" vertical="center" wrapText="1"/>
    </xf>
    <xf numFmtId="0" fontId="7" fillId="0" borderId="4" xfId="0" applyFont="1" applyBorder="1" applyAlignment="1" applyProtection="1">
      <alignment horizontal="center"/>
      <protection locked="0"/>
    </xf>
    <xf numFmtId="0" fontId="21" fillId="2" borderId="2" xfId="0" applyFont="1" applyFill="1" applyBorder="1" applyAlignment="1">
      <alignment horizontal="center"/>
    </xf>
    <xf numFmtId="0" fontId="35" fillId="4" borderId="2" xfId="0" applyFont="1" applyFill="1" applyBorder="1" applyAlignment="1" applyProtection="1">
      <alignment horizontal="left" vertical="center" wrapText="1"/>
      <protection locked="0"/>
    </xf>
    <xf numFmtId="0" fontId="21" fillId="4" borderId="0" xfId="0" applyFont="1" applyFill="1" applyBorder="1" applyAlignment="1">
      <alignment horizontal="left" vertical="top" wrapText="1"/>
    </xf>
    <xf numFmtId="0" fontId="20" fillId="4" borderId="0" xfId="0" applyFont="1" applyFill="1" applyBorder="1" applyAlignment="1">
      <alignment horizontal="left" vertical="top" wrapText="1"/>
    </xf>
    <xf numFmtId="0" fontId="21" fillId="4" borderId="0" xfId="0" applyFont="1" applyFill="1" applyBorder="1" applyAlignment="1">
      <alignment horizontal="left" vertical="top"/>
    </xf>
    <xf numFmtId="0" fontId="9" fillId="0" borderId="0" xfId="0" applyFont="1" applyBorder="1" applyAlignment="1">
      <alignment wrapText="1"/>
    </xf>
    <xf numFmtId="0" fontId="40" fillId="4" borderId="0" xfId="0" applyFont="1" applyFill="1" applyBorder="1" applyAlignment="1">
      <alignment horizontal="left" vertical="top"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2" xfId="0" applyFont="1" applyBorder="1" applyAlignment="1">
      <alignment horizontal="center" vertical="center"/>
    </xf>
    <xf numFmtId="0" fontId="44" fillId="0" borderId="2"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2" xfId="0" applyFont="1" applyBorder="1" applyAlignment="1">
      <alignment horizontal="center" vertical="center"/>
    </xf>
    <xf numFmtId="0" fontId="17" fillId="0" borderId="2" xfId="0" applyFont="1" applyFill="1" applyBorder="1" applyAlignment="1">
      <alignment horizontal="left" vertical="center" wrapText="1"/>
    </xf>
    <xf numFmtId="0" fontId="17" fillId="0" borderId="2" xfId="0" applyFont="1" applyFill="1" applyBorder="1" applyAlignment="1">
      <alignment horizontal="left" vertical="top" wrapText="1"/>
    </xf>
    <xf numFmtId="2" fontId="21" fillId="0" borderId="2" xfId="0" applyNumberFormat="1" applyFont="1" applyBorder="1" applyAlignment="1">
      <alignment horizontal="center"/>
    </xf>
    <xf numFmtId="0" fontId="0" fillId="0" borderId="0" xfId="0" applyBorder="1" applyProtection="1">
      <protection locked="0"/>
    </xf>
    <xf numFmtId="2" fontId="21" fillId="0" borderId="2" xfId="0" applyNumberFormat="1" applyFont="1" applyBorder="1" applyAlignment="1">
      <alignment horizontal="center" vertical="center"/>
    </xf>
    <xf numFmtId="4" fontId="44" fillId="12" borderId="2" xfId="0" applyNumberFormat="1" applyFont="1" applyFill="1" applyBorder="1" applyAlignment="1">
      <alignment horizontal="center" vertical="center"/>
    </xf>
  </cellXfs>
  <cellStyles count="93">
    <cellStyle name="base - cadre - retour ligne" xfId="3"/>
    <cellStyle name="base - cadre - retour ligne 2" xfId="4"/>
    <cellStyle name="Catégorie de la table dynamique" xfId="5"/>
    <cellStyle name="Champ de la table dynamique" xfId="6"/>
    <cellStyle name="Coin de la table dynamique" xfId="7"/>
    <cellStyle name="Euro" xfId="8"/>
    <cellStyle name="Euro 2" xfId="9"/>
    <cellStyle name="Milliers" xfId="1" builtinId="3"/>
    <cellStyle name="Milliers [0] 2" xfId="30"/>
    <cellStyle name="Milliers 10" xfId="10"/>
    <cellStyle name="Milliers 11" xfId="11"/>
    <cellStyle name="Milliers 12" xfId="12"/>
    <cellStyle name="Milliers 12 2" xfId="13"/>
    <cellStyle name="Milliers 13" xfId="14"/>
    <cellStyle name="Milliers 2" xfId="15"/>
    <cellStyle name="Milliers 2 2" xfId="16"/>
    <cellStyle name="Milliers 2 2 2" xfId="17"/>
    <cellStyle name="Milliers 2 2 3" xfId="18"/>
    <cellStyle name="Milliers 2 2 4" xfId="19"/>
    <cellStyle name="Milliers 2 3" xfId="20"/>
    <cellStyle name="Milliers 2 4" xfId="21"/>
    <cellStyle name="Milliers 3" xfId="22"/>
    <cellStyle name="Milliers 3 2" xfId="23"/>
    <cellStyle name="Milliers 4" xfId="24"/>
    <cellStyle name="Milliers 5" xfId="25"/>
    <cellStyle name="Milliers 6" xfId="26"/>
    <cellStyle name="Milliers 7" xfId="27"/>
    <cellStyle name="Milliers 8" xfId="28"/>
    <cellStyle name="Milliers 9" xfId="29"/>
    <cellStyle name="Monétaire 2" xfId="31"/>
    <cellStyle name="Monétaire 2 2" xfId="32"/>
    <cellStyle name="Monétaire 2 2 2" xfId="33"/>
    <cellStyle name="Monétaire 2 2 3" xfId="34"/>
    <cellStyle name="Monétaire 2 3" xfId="35"/>
    <cellStyle name="Monétaire 3"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3 2 2" xfId="44"/>
    <cellStyle name="Normal 3 2 3" xfId="45"/>
    <cellStyle name="Normal 3 3" xfId="46"/>
    <cellStyle name="Normal 3 3 2" xfId="47"/>
    <cellStyle name="Normal 3 4" xfId="48"/>
    <cellStyle name="Normal 4" xfId="49"/>
    <cellStyle name="Normal 4 2" xfId="50"/>
    <cellStyle name="Normal 5" xfId="51"/>
    <cellStyle name="Normal 5 2" xfId="52"/>
    <cellStyle name="Normal 5 2 2" xfId="53"/>
    <cellStyle name="Normal 5 3" xfId="54"/>
    <cellStyle name="Normal 6" xfId="55"/>
    <cellStyle name="Normal 7" xfId="56"/>
    <cellStyle name="Normal 7 2" xfId="57"/>
    <cellStyle name="Normal 8" xfId="58"/>
    <cellStyle name="Normal 9" xfId="59"/>
    <cellStyle name="Normal 9 2" xfId="60"/>
    <cellStyle name="Normal_Plan de financement- PGR à 7 ans - 18 PLS+66 PLUS+15 PLAI- 10-06-2011" xfId="61"/>
    <cellStyle name="Pilote de données - Catégorie" xfId="62"/>
    <cellStyle name="Pilote de données - Champ" xfId="63"/>
    <cellStyle name="Pilote de données - Coin" xfId="64"/>
    <cellStyle name="Pilote de données - Résultat" xfId="65"/>
    <cellStyle name="Pilote de données - Titre" xfId="66"/>
    <cellStyle name="Pilote de données - Valeur" xfId="67"/>
    <cellStyle name="Pourcentage" xfId="2" builtinId="5"/>
    <cellStyle name="Pourcentage 2" xfId="68"/>
    <cellStyle name="Pourcentage 2 2" xfId="69"/>
    <cellStyle name="Pourcentage 2 2 2" xfId="70"/>
    <cellStyle name="Pourcentage 2 2 3" xfId="71"/>
    <cellStyle name="Pourcentage 2 3" xfId="72"/>
    <cellStyle name="Pourcentage 2 4" xfId="73"/>
    <cellStyle name="Pourcentage 2 5" xfId="74"/>
    <cellStyle name="Pourcentage 2 6" xfId="75"/>
    <cellStyle name="Pourcentage 3" xfId="76"/>
    <cellStyle name="Pourcentage 3 2" xfId="77"/>
    <cellStyle name="Pourcentage 4" xfId="78"/>
    <cellStyle name="Pourcentage 4 2" xfId="79"/>
    <cellStyle name="Pourcentage 5" xfId="80"/>
    <cellStyle name="Pourcentage 5 2" xfId="81"/>
    <cellStyle name="Pourcentage 6" xfId="82"/>
    <cellStyle name="Pourcentage 7" xfId="83"/>
    <cellStyle name="Résultat de la table dynamique" xfId="84"/>
    <cellStyle name="Sans nom1" xfId="85"/>
    <cellStyle name="Sans nom1 2" xfId="86"/>
    <cellStyle name="Sans nom2" xfId="87"/>
    <cellStyle name="Sans nom2 2" xfId="88"/>
    <cellStyle name="TableStyleLight1" xfId="89"/>
    <cellStyle name="Texte explicatif 2" xfId="90"/>
    <cellStyle name="Titre de la table dynamique" xfId="91"/>
    <cellStyle name="Valeur de la table dynamique" xfId="92"/>
  </cellStyles>
  <dxfs count="3">
    <dxf>
      <font>
        <color rgb="FF70AD47"/>
      </font>
    </dxf>
    <dxf>
      <font>
        <color rgb="FF70AD47"/>
      </font>
    </dxf>
    <dxf>
      <font>
        <color rgb="FF70AD47"/>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2060"/>
      <rgbColor rgb="FF808000"/>
      <rgbColor rgb="FF800080"/>
      <rgbColor rgb="FF008080"/>
      <rgbColor rgb="FFD9D9D9"/>
      <rgbColor rgb="FF808080"/>
      <rgbColor rgb="FF9999FF"/>
      <rgbColor rgb="FF993366"/>
      <rgbColor rgb="FFFFFFCC"/>
      <rgbColor rgb="FFDBEEF4"/>
      <rgbColor rgb="FF660066"/>
      <rgbColor rgb="FFFF8080"/>
      <rgbColor rgb="FF0070C0"/>
      <rgbColor rgb="FFB9CDE5"/>
      <rgbColor rgb="FF000080"/>
      <rgbColor rgb="FFFF00FF"/>
      <rgbColor rgb="FFFFFF00"/>
      <rgbColor rgb="FF00FFFF"/>
      <rgbColor rgb="FF800080"/>
      <rgbColor rgb="FF800000"/>
      <rgbColor rgb="FF008080"/>
      <rgbColor rgb="FF0000FF"/>
      <rgbColor rgb="FF00CCFF"/>
      <rgbColor rgb="FFDCE6F2"/>
      <rgbColor rgb="FFD7E4BD"/>
      <rgbColor rgb="FFFDEADA"/>
      <rgbColor rgb="FF93CDDD"/>
      <rgbColor rgb="FFFF99CC"/>
      <rgbColor rgb="FFCC99FF"/>
      <rgbColor rgb="FFFFCC99"/>
      <rgbColor rgb="FF3366FF"/>
      <rgbColor rgb="FF33CCCC"/>
      <rgbColor rgb="FF99CC00"/>
      <rgbColor rgb="FFFFCC00"/>
      <rgbColor rgb="FFFF9900"/>
      <rgbColor rgb="FFFF6600"/>
      <rgbColor rgb="FF666699"/>
      <rgbColor rgb="FF70AD47"/>
      <rgbColor rgb="FF003366"/>
      <rgbColor rgb="FF31859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BFPSR\2.%20ANRU\2_outils_pour_instruction_ANRU\02_NPNRU\02_FAT_NPNRU_v4_voir_maj_Anruscope\FAT-21-NPNRU-IO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IHL-IDF/SDAOLH/BPFLSH/ANNEE_2023/10-regles%20financement%202023/Outils/Tableau%20des%20surfaces%20et%20loyers/doc_2_tableau_des_surfaces_et_des_loyers_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1-Règles"/>
      <sheetName val="2-Saisie FAT"/>
      <sheetName val="3-Fiche opération"/>
      <sheetName val="4-Transfert IODA"/>
      <sheetName val="4-Transfert Agora (TF)"/>
      <sheetName val="5-Transfert contrat"/>
      <sheetName val="6-Transfert Agora (DAS-DAP)"/>
      <sheetName val="7-Relogement"/>
      <sheetName val="8-Calcul avancement réalisation"/>
      <sheetName val="9-Liste pièces justificatives"/>
      <sheetName val="LISTES"/>
      <sheetName val="Liste_QPV"/>
      <sheetName val="Liste_MO"/>
      <sheetName val="Liste_contrats"/>
      <sheetName val="suivi des rectificatifs"/>
      <sheetName val="Liste_communes"/>
      <sheetName val="3-Transfert IO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Date de version</v>
          </cell>
          <cell r="B2" t="str">
            <v>N° version</v>
          </cell>
          <cell r="C2" t="str">
            <v>Mise à jour réalisée</v>
          </cell>
          <cell r="D2" t="str">
            <v>Onglet concerné</v>
          </cell>
        </row>
        <row r="24">
          <cell r="A24">
            <v>44222</v>
          </cell>
          <cell r="B24" t="str">
            <v>4.1.1</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1a. Tableau surface agrément"/>
      <sheetName val="1b. Tableau surface_conv_APL"/>
      <sheetName val="1c. Tableau surface_solde"/>
      <sheetName val="2. Marges loyers"/>
      <sheetName val="3. PLAi-adapté"/>
      <sheetName val="4. Fiche prépa conv APL"/>
      <sheetName val="Modele_surface_par_type"/>
      <sheetName val="Donnees"/>
      <sheetName val="Pas à pas SIAP"/>
      <sheetName val="Grille MLL2023 - Neuf"/>
      <sheetName val="Grille MLL2023 - AA"/>
    </sheetNames>
    <sheetDataSet>
      <sheetData sheetId="0" refreshError="1"/>
      <sheetData sheetId="1">
        <row r="15">
          <cell r="X15">
            <v>0</v>
          </cell>
        </row>
      </sheetData>
      <sheetData sheetId="2">
        <row r="15">
          <cell r="X15">
            <v>0</v>
          </cell>
        </row>
      </sheetData>
      <sheetData sheetId="3">
        <row r="15">
          <cell r="Y1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3"/>
  <sheetViews>
    <sheetView tabSelected="1" zoomScale="65" zoomScaleNormal="65" workbookViewId="0">
      <selection activeCell="A10" sqref="A10"/>
    </sheetView>
  </sheetViews>
  <sheetFormatPr baseColWidth="10" defaultColWidth="11.42578125" defaultRowHeight="15"/>
  <cols>
    <col min="1" max="1" width="11.42578125" style="1"/>
    <col min="2" max="5" width="11.42578125" style="2"/>
    <col min="6" max="6" width="15.85546875" style="2" customWidth="1"/>
    <col min="7" max="261" width="11.42578125" style="2"/>
    <col min="262" max="262" width="15.85546875" style="2" customWidth="1"/>
    <col min="263" max="517" width="11.42578125" style="2"/>
    <col min="518" max="518" width="15.85546875" style="2" customWidth="1"/>
    <col min="519" max="773" width="11.42578125" style="2"/>
    <col min="774" max="774" width="15.85546875" style="2" customWidth="1"/>
    <col min="775" max="1024" width="11.42578125" style="2"/>
  </cols>
  <sheetData>
    <row r="1" spans="1:1024" ht="15" customHeight="1">
      <c r="A1" s="261" t="s">
        <v>0</v>
      </c>
      <c r="B1" s="261"/>
      <c r="C1" s="261"/>
      <c r="D1" s="261"/>
      <c r="E1" s="261"/>
      <c r="F1" s="261"/>
      <c r="G1" s="261"/>
      <c r="H1" s="261"/>
      <c r="I1" s="261"/>
      <c r="J1" s="261"/>
    </row>
    <row r="2" spans="1:1024">
      <c r="A2" s="262" t="str">
        <f>"Version N°"&amp;C9 &amp;" du :"</f>
        <v>Version N°4 du :</v>
      </c>
      <c r="B2" s="262"/>
      <c r="C2" s="262"/>
      <c r="D2" s="262"/>
      <c r="E2" s="262"/>
      <c r="F2" s="263">
        <f>A9</f>
        <v>45218</v>
      </c>
      <c r="G2" s="263"/>
      <c r="H2" s="263"/>
      <c r="I2" s="263"/>
      <c r="J2" s="263"/>
    </row>
    <row r="3" spans="1:1024">
      <c r="A3" s="3"/>
      <c r="B3" s="3"/>
      <c r="C3" s="3"/>
      <c r="D3" s="3"/>
      <c r="E3" s="3"/>
      <c r="F3" s="4"/>
      <c r="G3" s="4"/>
      <c r="H3" s="4"/>
      <c r="I3" s="4"/>
      <c r="J3" s="4"/>
    </row>
    <row r="4" spans="1:1024">
      <c r="A4" s="5" t="s">
        <v>1</v>
      </c>
      <c r="B4" s="6"/>
      <c r="C4" s="6"/>
      <c r="D4" s="6"/>
      <c r="E4" s="6"/>
      <c r="F4" s="7"/>
      <c r="G4" s="7"/>
      <c r="H4" s="7"/>
      <c r="I4" s="7"/>
      <c r="J4" s="7"/>
    </row>
    <row r="5" spans="1:1024">
      <c r="A5" s="264" t="str">
        <f>'[1]suivi des rectificatifs'!A2</f>
        <v>Date de version</v>
      </c>
      <c r="B5" s="264"/>
      <c r="C5" s="8" t="str">
        <f>'[1]suivi des rectificatifs'!B2</f>
        <v>N° version</v>
      </c>
      <c r="D5" s="265" t="str">
        <f>'[1]suivi des rectificatifs'!C2</f>
        <v>Mise à jour réalisée</v>
      </c>
      <c r="E5" s="265"/>
      <c r="F5" s="265"/>
      <c r="G5" s="265" t="str">
        <f>'[1]suivi des rectificatifs'!D2</f>
        <v>Onglet concerné</v>
      </c>
      <c r="H5" s="265"/>
      <c r="I5" s="265"/>
      <c r="J5" s="265"/>
    </row>
    <row r="6" spans="1:1024" ht="27.75" customHeight="1">
      <c r="A6" s="266">
        <v>44858</v>
      </c>
      <c r="B6" s="266"/>
      <c r="C6" s="9">
        <v>1</v>
      </c>
      <c r="D6" s="266" t="s">
        <v>2</v>
      </c>
      <c r="E6" s="266"/>
      <c r="F6" s="266"/>
      <c r="G6" s="267"/>
      <c r="H6" s="267"/>
      <c r="I6" s="267"/>
      <c r="J6" s="267"/>
    </row>
    <row r="7" spans="1:1024" ht="27.75" customHeight="1">
      <c r="A7" s="266">
        <v>44994</v>
      </c>
      <c r="B7" s="266"/>
      <c r="C7" s="9">
        <v>2</v>
      </c>
      <c r="D7" s="266" t="s">
        <v>1511</v>
      </c>
      <c r="E7" s="266"/>
      <c r="F7" s="266"/>
      <c r="G7" s="267" t="s">
        <v>1512</v>
      </c>
      <c r="H7" s="267"/>
      <c r="I7" s="267"/>
      <c r="J7" s="267"/>
    </row>
    <row r="8" spans="1:1024" s="213" customFormat="1" ht="27.75" customHeight="1">
      <c r="A8" s="266">
        <v>45070</v>
      </c>
      <c r="B8" s="266"/>
      <c r="C8" s="9">
        <v>3</v>
      </c>
      <c r="D8" s="266" t="s">
        <v>1518</v>
      </c>
      <c r="E8" s="266"/>
      <c r="F8" s="266"/>
      <c r="G8" s="267" t="s">
        <v>1519</v>
      </c>
      <c r="H8" s="267"/>
      <c r="I8" s="267"/>
      <c r="J8" s="267"/>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row>
    <row r="9" spans="1:1024" ht="27.75" customHeight="1">
      <c r="A9" s="266">
        <v>45218</v>
      </c>
      <c r="B9" s="266"/>
      <c r="C9" s="9">
        <v>4</v>
      </c>
      <c r="D9" s="266" t="s">
        <v>1520</v>
      </c>
      <c r="E9" s="266"/>
      <c r="F9" s="266"/>
      <c r="G9" s="267" t="s">
        <v>1521</v>
      </c>
      <c r="H9" s="267"/>
      <c r="I9" s="267"/>
      <c r="J9" s="267"/>
    </row>
    <row r="10" spans="1:1024">
      <c r="A10" s="10"/>
      <c r="B10" s="10"/>
      <c r="C10" s="11"/>
      <c r="D10" s="10"/>
      <c r="E10" s="10"/>
      <c r="F10" s="10"/>
      <c r="G10" s="12"/>
      <c r="H10" s="12"/>
      <c r="I10" s="12"/>
      <c r="J10" s="12"/>
    </row>
    <row r="11" spans="1:1024">
      <c r="A11" s="268" t="s">
        <v>3</v>
      </c>
      <c r="B11" s="268"/>
      <c r="C11" s="268"/>
      <c r="D11" s="268"/>
      <c r="E11" s="268"/>
      <c r="F11" s="268"/>
      <c r="G11" s="268"/>
      <c r="H11" s="268"/>
      <c r="I11" s="268"/>
      <c r="J11" s="268"/>
    </row>
    <row r="12" spans="1:1024">
      <c r="A12" s="13"/>
      <c r="B12" s="14"/>
      <c r="C12" s="14"/>
      <c r="D12" s="14"/>
      <c r="E12" s="14"/>
      <c r="F12" s="14"/>
      <c r="G12" s="14"/>
      <c r="H12" s="14"/>
      <c r="I12" s="14"/>
      <c r="J12" s="14"/>
    </row>
    <row r="13" spans="1:1024">
      <c r="A13" s="15" t="s">
        <v>4</v>
      </c>
      <c r="B13" s="14"/>
      <c r="C13" s="14"/>
      <c r="D13" s="14"/>
      <c r="E13" s="14"/>
      <c r="F13" s="14"/>
      <c r="G13" s="14"/>
      <c r="H13" s="14"/>
      <c r="I13" s="14"/>
      <c r="J13" s="14"/>
    </row>
    <row r="14" spans="1:1024" ht="14.25" customHeight="1">
      <c r="A14" s="269" t="s">
        <v>5</v>
      </c>
      <c r="B14" s="269"/>
      <c r="C14" s="269"/>
      <c r="D14" s="269"/>
      <c r="E14" s="269"/>
      <c r="F14" s="269"/>
      <c r="G14" s="269"/>
      <c r="H14" s="269"/>
      <c r="I14" s="269"/>
      <c r="J14" s="269"/>
    </row>
    <row r="15" spans="1:1024">
      <c r="A15" s="270" t="s">
        <v>6</v>
      </c>
      <c r="B15" s="270"/>
      <c r="C15" s="270"/>
      <c r="D15" s="270"/>
      <c r="E15" s="270"/>
      <c r="F15" s="270"/>
      <c r="G15" s="270"/>
      <c r="H15" s="270"/>
      <c r="I15" s="270"/>
      <c r="J15" s="270"/>
    </row>
    <row r="16" spans="1:1024" ht="14.25" customHeight="1">
      <c r="A16" s="269" t="s">
        <v>7</v>
      </c>
      <c r="B16" s="269"/>
      <c r="C16" s="269"/>
      <c r="D16" s="269"/>
      <c r="E16" s="269"/>
      <c r="F16" s="269"/>
      <c r="G16" s="269"/>
      <c r="H16" s="269"/>
      <c r="I16" s="269"/>
      <c r="J16" s="269"/>
    </row>
    <row r="17" spans="1:10" s="2" customFormat="1" ht="12.75"/>
    <row r="18" spans="1:10" ht="184.5" customHeight="1">
      <c r="A18" s="271" t="s">
        <v>1517</v>
      </c>
      <c r="B18" s="271"/>
      <c r="C18" s="271"/>
      <c r="D18" s="271"/>
      <c r="E18" s="271"/>
      <c r="F18" s="271"/>
      <c r="G18" s="271"/>
      <c r="H18" s="271"/>
      <c r="I18" s="271"/>
      <c r="J18" s="271"/>
    </row>
    <row r="19" spans="1:10">
      <c r="A19" s="16"/>
      <c r="B19" s="17"/>
      <c r="C19" s="17"/>
      <c r="D19" s="17"/>
      <c r="E19" s="17"/>
      <c r="F19" s="17"/>
      <c r="G19" s="17"/>
      <c r="H19" s="17"/>
      <c r="I19" s="17"/>
      <c r="J19" s="17"/>
    </row>
    <row r="20" spans="1:10" s="2" customFormat="1" ht="14.25">
      <c r="B20" s="14"/>
      <c r="C20" s="14"/>
      <c r="D20" s="14"/>
      <c r="E20" s="14"/>
      <c r="F20" s="14"/>
      <c r="G20" s="14"/>
      <c r="H20" s="14"/>
      <c r="I20" s="14"/>
      <c r="J20" s="14"/>
    </row>
    <row r="21" spans="1:10">
      <c r="A21" s="15" t="s">
        <v>8</v>
      </c>
      <c r="B21" s="17"/>
      <c r="C21" s="17"/>
      <c r="D21" s="17"/>
      <c r="E21" s="17"/>
      <c r="F21" s="17"/>
      <c r="G21" s="17"/>
      <c r="H21" s="17"/>
      <c r="I21" s="17"/>
      <c r="J21" s="17"/>
    </row>
    <row r="22" spans="1:10" ht="44.25" customHeight="1">
      <c r="A22" s="269" t="s">
        <v>9</v>
      </c>
      <c r="B22" s="269"/>
      <c r="C22" s="269"/>
      <c r="D22" s="269"/>
      <c r="E22" s="269"/>
      <c r="F22" s="269"/>
      <c r="G22" s="269"/>
      <c r="H22" s="269"/>
      <c r="I22" s="269"/>
      <c r="J22" s="269"/>
    </row>
    <row r="23" spans="1:10">
      <c r="A23" s="16"/>
      <c r="B23" s="17"/>
      <c r="C23" s="17"/>
      <c r="D23" s="17"/>
      <c r="E23" s="17"/>
      <c r="F23" s="17"/>
      <c r="G23" s="17"/>
      <c r="H23" s="17"/>
      <c r="I23" s="17"/>
      <c r="J23" s="17"/>
    </row>
    <row r="24" spans="1:10">
      <c r="A24" s="16"/>
      <c r="B24" s="16"/>
      <c r="C24" s="16"/>
      <c r="D24" s="16"/>
      <c r="E24" s="16"/>
      <c r="F24" s="16"/>
      <c r="G24" s="16"/>
      <c r="H24" s="16"/>
      <c r="I24" s="16"/>
      <c r="J24" s="16"/>
    </row>
    <row r="25" spans="1:10">
      <c r="A25" s="18" t="s">
        <v>10</v>
      </c>
      <c r="B25" s="19"/>
      <c r="C25" s="19"/>
      <c r="D25" s="19"/>
      <c r="E25" s="19"/>
      <c r="F25" s="19"/>
      <c r="G25" s="19"/>
      <c r="H25" s="19"/>
      <c r="I25" s="19"/>
      <c r="J25" s="19"/>
    </row>
    <row r="26" spans="1:10" ht="59.25" customHeight="1">
      <c r="A26" s="272" t="s">
        <v>11</v>
      </c>
      <c r="B26" s="272"/>
      <c r="C26" s="272"/>
      <c r="D26" s="272"/>
      <c r="E26" s="272"/>
      <c r="F26" s="272"/>
      <c r="G26" s="272"/>
      <c r="H26" s="272"/>
      <c r="I26" s="272"/>
      <c r="J26" s="272"/>
    </row>
    <row r="27" spans="1:10">
      <c r="A27" s="20"/>
      <c r="B27" s="20"/>
      <c r="C27" s="20"/>
      <c r="D27" s="20"/>
      <c r="E27" s="20"/>
      <c r="F27" s="20"/>
      <c r="G27" s="20"/>
      <c r="H27" s="20"/>
      <c r="I27" s="20"/>
      <c r="J27" s="20"/>
    </row>
    <row r="28" spans="1:10">
      <c r="A28" s="18" t="s">
        <v>12</v>
      </c>
      <c r="B28" s="19"/>
      <c r="C28" s="19"/>
      <c r="D28" s="19"/>
      <c r="E28" s="19"/>
      <c r="F28" s="19"/>
      <c r="G28" s="19"/>
      <c r="H28" s="19"/>
      <c r="I28" s="19"/>
      <c r="J28" s="19"/>
    </row>
    <row r="29" spans="1:10">
      <c r="A29" s="21"/>
      <c r="B29" s="22" t="s">
        <v>13</v>
      </c>
      <c r="C29" s="22"/>
      <c r="D29" s="22"/>
      <c r="E29" s="22"/>
      <c r="F29" s="22"/>
      <c r="G29" s="22"/>
      <c r="H29" s="22"/>
      <c r="I29" s="22"/>
      <c r="J29" s="22"/>
    </row>
    <row r="30" spans="1:10">
      <c r="A30" s="23"/>
      <c r="B30" s="22" t="s">
        <v>14</v>
      </c>
    </row>
    <row r="31" spans="1:10">
      <c r="A31" s="24"/>
      <c r="B31" s="22" t="s">
        <v>15</v>
      </c>
      <c r="C31" s="22"/>
      <c r="D31" s="22"/>
      <c r="E31" s="22"/>
      <c r="F31" s="22"/>
      <c r="G31" s="22"/>
      <c r="H31" s="22"/>
      <c r="I31" s="22"/>
      <c r="J31" s="22"/>
    </row>
    <row r="32" spans="1:10">
      <c r="A32" s="25"/>
      <c r="B32" s="22" t="s">
        <v>16</v>
      </c>
      <c r="C32" s="22"/>
      <c r="D32" s="22"/>
      <c r="E32" s="22"/>
      <c r="F32" s="22"/>
      <c r="G32" s="22"/>
      <c r="H32" s="22"/>
      <c r="I32" s="22"/>
      <c r="J32" s="22"/>
    </row>
    <row r="33" spans="1:10">
      <c r="A33" s="26"/>
      <c r="B33" s="22" t="s">
        <v>17</v>
      </c>
      <c r="C33" s="22"/>
      <c r="D33" s="22"/>
      <c r="E33" s="22"/>
      <c r="F33" s="22"/>
      <c r="G33" s="22"/>
      <c r="H33" s="22"/>
      <c r="I33" s="22"/>
      <c r="J33" s="22"/>
    </row>
  </sheetData>
  <sheetProtection algorithmName="SHA-512" hashValue="HdNU3e370Ux5PfATdcWMal5nVJ3kcaCC545p3+ccERB9q2vlhq/2EqQzE8M00X552ZXxn5Wpm94YouCNoFn06g==" saltValue="HTnDThg+wSjbGYHMBNXdFQ==" spinCount="100000" sheet="1" objects="1" scenarios="1"/>
  <mergeCells count="25">
    <mergeCell ref="A8:B8"/>
    <mergeCell ref="D8:F8"/>
    <mergeCell ref="G8:J8"/>
    <mergeCell ref="A15:J15"/>
    <mergeCell ref="A16:J16"/>
    <mergeCell ref="A18:J18"/>
    <mergeCell ref="A22:J22"/>
    <mergeCell ref="A26:J26"/>
    <mergeCell ref="A9:B9"/>
    <mergeCell ref="D9:F9"/>
    <mergeCell ref="G9:J9"/>
    <mergeCell ref="A11:J11"/>
    <mergeCell ref="A14:J14"/>
    <mergeCell ref="A6:B6"/>
    <mergeCell ref="D6:F6"/>
    <mergeCell ref="G6:J6"/>
    <mergeCell ref="A7:B7"/>
    <mergeCell ref="D7:F7"/>
    <mergeCell ref="G7:J7"/>
    <mergeCell ref="A1:J1"/>
    <mergeCell ref="A2:E2"/>
    <mergeCell ref="F2:J2"/>
    <mergeCell ref="A5:B5"/>
    <mergeCell ref="D5:F5"/>
    <mergeCell ref="G5:J5"/>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D166"/>
  <sheetViews>
    <sheetView zoomScale="65" zoomScaleNormal="65" workbookViewId="0">
      <pane ySplit="14" topLeftCell="A15" activePane="bottomLeft" state="frozen"/>
      <selection pane="bottomLeft" activeCell="D7" sqref="D7:K7"/>
    </sheetView>
  </sheetViews>
  <sheetFormatPr baseColWidth="10" defaultColWidth="11.42578125" defaultRowHeight="15"/>
  <cols>
    <col min="1" max="1" width="31.42578125" style="27" customWidth="1"/>
    <col min="2" max="2" width="17.42578125" style="27" customWidth="1"/>
    <col min="3" max="5" width="9.7109375" style="27" customWidth="1"/>
    <col min="6" max="6" width="7.28515625" style="27" customWidth="1"/>
    <col min="7" max="7" width="9.7109375" style="27" customWidth="1"/>
    <col min="8" max="8" width="13.28515625" style="27" customWidth="1"/>
    <col min="9" max="9" width="27.140625" style="27" customWidth="1"/>
    <col min="10" max="10" width="9.7109375" style="27" customWidth="1"/>
    <col min="11" max="11" width="15" style="27" customWidth="1"/>
    <col min="12" max="12" width="15.7109375" style="27" customWidth="1"/>
    <col min="13" max="13" width="16" style="27" customWidth="1"/>
    <col min="14" max="14" width="36" style="27" customWidth="1"/>
    <col min="15" max="15" width="22.28515625" style="27" customWidth="1"/>
    <col min="16" max="16" width="19.140625" style="27" customWidth="1"/>
    <col min="17" max="17" width="39" style="27" customWidth="1"/>
    <col min="18" max="18" width="12" style="27" customWidth="1"/>
    <col min="19" max="19" width="29" style="27" customWidth="1"/>
    <col min="20" max="20" width="12.7109375" style="27" customWidth="1"/>
    <col min="21" max="22" width="14" style="27" customWidth="1"/>
    <col min="23" max="23" width="13.85546875" style="27" customWidth="1"/>
    <col min="24" max="24" width="14.7109375" style="27" customWidth="1"/>
    <col min="25" max="26" width="11.42578125" style="27"/>
    <col min="27" max="27" width="32.140625" style="27" customWidth="1"/>
    <col min="28" max="28" width="23.7109375" style="27" customWidth="1"/>
    <col min="29" max="29" width="14.7109375" style="27" customWidth="1"/>
    <col min="30" max="1018" width="11.42578125" style="27"/>
  </cols>
  <sheetData>
    <row r="1" spans="1:38" ht="36" customHeight="1">
      <c r="A1" s="274" t="s">
        <v>18</v>
      </c>
      <c r="B1" s="274"/>
      <c r="C1" s="274"/>
      <c r="D1" s="274"/>
      <c r="E1" s="274"/>
      <c r="F1" s="274"/>
      <c r="G1" s="274"/>
      <c r="H1" s="274"/>
      <c r="I1" s="274"/>
      <c r="J1" s="274"/>
      <c r="K1" s="274"/>
      <c r="L1" s="274"/>
      <c r="O1" s="21"/>
      <c r="P1" s="28" t="s">
        <v>13</v>
      </c>
      <c r="S1" s="29"/>
      <c r="T1" s="29"/>
      <c r="U1" s="29"/>
      <c r="V1" s="29"/>
    </row>
    <row r="2" spans="1:38">
      <c r="O2" s="23"/>
      <c r="P2" s="28" t="s">
        <v>14</v>
      </c>
    </row>
    <row r="3" spans="1:38" s="27" customFormat="1" ht="36" customHeight="1">
      <c r="O3" s="24"/>
      <c r="P3" s="273" t="s">
        <v>15</v>
      </c>
      <c r="Q3" s="273"/>
    </row>
    <row r="4" spans="1:38" ht="15.75">
      <c r="A4" s="30" t="s">
        <v>19</v>
      </c>
      <c r="B4" s="30"/>
      <c r="D4" s="275" t="s">
        <v>20</v>
      </c>
      <c r="E4" s="275"/>
      <c r="F4" s="275"/>
      <c r="G4" s="275"/>
      <c r="H4" s="275"/>
      <c r="I4" s="275"/>
      <c r="J4" s="275"/>
      <c r="K4" s="31"/>
      <c r="O4" s="25"/>
      <c r="P4" s="28" t="s">
        <v>16</v>
      </c>
    </row>
    <row r="5" spans="1:38" ht="15.75">
      <c r="A5" s="30" t="s">
        <v>21</v>
      </c>
      <c r="B5" s="30"/>
      <c r="D5" s="276" t="s">
        <v>22</v>
      </c>
      <c r="E5" s="276"/>
      <c r="F5" s="276"/>
      <c r="G5" s="276"/>
      <c r="H5" s="32"/>
      <c r="I5" s="32"/>
      <c r="J5" s="32"/>
      <c r="K5" s="32"/>
      <c r="O5" s="26"/>
      <c r="P5" s="28" t="s">
        <v>17</v>
      </c>
    </row>
    <row r="6" spans="1:38" ht="15.75">
      <c r="A6" s="30" t="s">
        <v>23</v>
      </c>
      <c r="B6" s="30"/>
      <c r="D6" s="277"/>
      <c r="E6" s="277"/>
      <c r="F6" s="277"/>
      <c r="G6" s="277"/>
      <c r="M6" s="236" t="s">
        <v>24</v>
      </c>
    </row>
    <row r="7" spans="1:38" ht="15.75">
      <c r="A7" s="30" t="s">
        <v>25</v>
      </c>
      <c r="B7" s="30"/>
      <c r="D7" s="276"/>
      <c r="E7" s="276"/>
      <c r="F7" s="276"/>
      <c r="G7" s="276"/>
      <c r="H7" s="276"/>
      <c r="I7" s="276"/>
      <c r="J7" s="276"/>
      <c r="K7" s="276"/>
      <c r="L7" s="33"/>
      <c r="M7" s="237" t="e">
        <f>INDEX(Donnees!$A$4:$E$1271,MATCH(D7,Donnees!$C$4:$C$1271,0),4)</f>
        <v>#N/A</v>
      </c>
      <c r="P7" s="34"/>
      <c r="Q7" s="34"/>
      <c r="R7" s="34"/>
      <c r="S7" s="34"/>
      <c r="T7" s="34"/>
      <c r="U7" s="34"/>
      <c r="V7" s="34"/>
    </row>
    <row r="8" spans="1:38" ht="15.75">
      <c r="A8" s="30" t="s">
        <v>27</v>
      </c>
      <c r="B8" s="30"/>
      <c r="D8" s="275" t="s">
        <v>28</v>
      </c>
      <c r="E8" s="275"/>
      <c r="F8" s="275"/>
      <c r="G8" s="275"/>
      <c r="H8" s="275"/>
      <c r="I8" s="275"/>
      <c r="J8" s="275"/>
      <c r="K8" s="31"/>
      <c r="L8" s="33"/>
      <c r="M8" s="34"/>
      <c r="N8" s="34"/>
      <c r="O8" s="34"/>
      <c r="P8" s="34"/>
      <c r="Q8" s="34"/>
      <c r="R8" s="34"/>
      <c r="S8" s="34"/>
      <c r="T8" s="34"/>
      <c r="U8" s="34"/>
      <c r="V8" s="34"/>
    </row>
    <row r="9" spans="1:38" ht="15.75">
      <c r="A9" s="30" t="s">
        <v>29</v>
      </c>
      <c r="B9" s="35" t="s">
        <v>1510</v>
      </c>
      <c r="D9" s="275" t="s">
        <v>30</v>
      </c>
      <c r="E9" s="275"/>
      <c r="F9" s="275"/>
      <c r="G9" s="275"/>
      <c r="H9" s="275"/>
      <c r="I9" s="275"/>
      <c r="J9" s="275"/>
      <c r="K9" s="31"/>
      <c r="L9" s="33"/>
      <c r="M9" s="30"/>
      <c r="N9" s="34"/>
      <c r="O9" s="34"/>
      <c r="P9" s="34"/>
      <c r="Q9" s="34"/>
      <c r="R9" s="34"/>
      <c r="S9" s="34"/>
      <c r="T9" s="34"/>
      <c r="U9" s="34"/>
      <c r="V9" s="34"/>
    </row>
    <row r="10" spans="1:38" ht="15.75">
      <c r="A10" s="30" t="s">
        <v>31</v>
      </c>
      <c r="B10" s="30"/>
      <c r="C10" s="30"/>
      <c r="D10" s="276" t="s">
        <v>1509</v>
      </c>
      <c r="E10" s="276"/>
      <c r="F10" s="276"/>
      <c r="G10" s="276"/>
      <c r="H10" s="276"/>
      <c r="I10" s="276"/>
      <c r="J10" s="276"/>
      <c r="K10" s="35"/>
      <c r="L10" s="33"/>
      <c r="M10" s="33"/>
      <c r="N10" s="34"/>
      <c r="O10" s="34"/>
      <c r="P10" s="34"/>
      <c r="Q10" s="34"/>
      <c r="R10" s="34"/>
      <c r="S10" s="34"/>
      <c r="T10" s="34"/>
      <c r="U10" s="34"/>
      <c r="V10" s="34"/>
    </row>
    <row r="11" spans="1:38">
      <c r="S11" s="36" t="s">
        <v>33</v>
      </c>
    </row>
    <row r="12" spans="1:38" ht="33" customHeight="1">
      <c r="A12" s="278" t="s">
        <v>34</v>
      </c>
      <c r="B12" s="278"/>
      <c r="C12" s="278"/>
      <c r="D12" s="278"/>
      <c r="E12" s="278"/>
      <c r="F12" s="278"/>
      <c r="G12" s="278"/>
      <c r="H12" s="278"/>
      <c r="I12" s="278"/>
      <c r="J12" s="279" t="s">
        <v>35</v>
      </c>
      <c r="K12" s="279"/>
      <c r="L12" s="279"/>
      <c r="M12" s="279"/>
      <c r="N12" s="278" t="s">
        <v>36</v>
      </c>
      <c r="O12" s="278"/>
      <c r="P12" s="278"/>
      <c r="Q12" s="281" t="s">
        <v>37</v>
      </c>
    </row>
    <row r="13" spans="1:38">
      <c r="D13" s="282" t="s">
        <v>38</v>
      </c>
      <c r="E13" s="282"/>
      <c r="F13" s="282"/>
      <c r="G13" s="282"/>
      <c r="H13" s="282"/>
      <c r="I13" s="282"/>
      <c r="J13" s="282"/>
      <c r="K13" s="282"/>
      <c r="L13" s="282"/>
      <c r="M13" s="282"/>
      <c r="N13" s="282"/>
      <c r="O13" s="282"/>
      <c r="P13" s="282"/>
      <c r="Q13" s="281"/>
    </row>
    <row r="14" spans="1:38" ht="83.25">
      <c r="A14" s="37" t="s">
        <v>39</v>
      </c>
      <c r="B14" s="37" t="s">
        <v>40</v>
      </c>
      <c r="C14" s="37" t="s">
        <v>41</v>
      </c>
      <c r="D14" s="37" t="s">
        <v>42</v>
      </c>
      <c r="E14" s="37" t="s">
        <v>43</v>
      </c>
      <c r="F14" s="37" t="s">
        <v>44</v>
      </c>
      <c r="G14" s="37" t="s">
        <v>45</v>
      </c>
      <c r="H14" s="37" t="s">
        <v>46</v>
      </c>
      <c r="I14" s="37" t="s">
        <v>47</v>
      </c>
      <c r="J14" s="37" t="s">
        <v>48</v>
      </c>
      <c r="K14" s="38" t="s">
        <v>49</v>
      </c>
      <c r="L14" s="37" t="s">
        <v>50</v>
      </c>
      <c r="M14" s="37" t="s">
        <v>51</v>
      </c>
      <c r="N14" s="37" t="s">
        <v>52</v>
      </c>
      <c r="O14" s="37" t="s">
        <v>53</v>
      </c>
      <c r="P14" s="37" t="s">
        <v>54</v>
      </c>
      <c r="Q14" s="281"/>
      <c r="R14" s="39"/>
      <c r="S14" s="40" t="s">
        <v>55</v>
      </c>
      <c r="T14" s="40" t="s">
        <v>56</v>
      </c>
      <c r="U14" s="40" t="s">
        <v>86</v>
      </c>
      <c r="AA14" s="41"/>
      <c r="AB14" s="41"/>
      <c r="AC14" s="41"/>
    </row>
    <row r="15" spans="1:38">
      <c r="A15" s="42"/>
      <c r="B15" s="43"/>
      <c r="C15" s="44"/>
      <c r="D15" s="44"/>
      <c r="E15" s="44"/>
      <c r="F15" s="45"/>
      <c r="G15" s="46"/>
      <c r="H15" s="47"/>
      <c r="I15" s="48" t="b">
        <f t="shared" ref="I15:I46" si="0">IF($D$5="Acquisition-amélioration",IF(G15="T1",IF(H15&lt;16.2,"plan à contrôler",""),IF(G15="T1'",IF(H15&lt;18,"plan à contrôler",""),IF(G15="T1 bis",IF(H15&lt;27,"plan à contrôler",""),IF(G15="T2",IF(H15&lt;45.4,"plan à contrôler",""),IF(G15="T3",IF(H15&lt;54,"plan à contrôler",""),IF(G15="T4",IF(H15&lt;66.6,"plan à contrôler",""),IF(G15="T5",IF(H15&lt;79.2,"plan à contrôler","")))))))),IF(G15="T1",IF(H15&lt;18,"plan à contrôler",""),IF(G15="T1'",IF(H15&lt;20,"plan à contrôler",""),IF(G15="T1 bis",IF(H15&lt;30,"plan à contrôler",""),IF(G15="T2",IF(H15&lt;46,"plan à contrôler",""),IF(G15="T3",IF(H15&lt;60,"plan à contrôler",""),IF(G15="T4",IF(H15&lt;74,"plan à contrôler",""),IF(G15="T5",IF(H15&lt;88,"plan à contrôler","")))))))))</f>
        <v>0</v>
      </c>
      <c r="J15" s="49" t="e">
        <f>VLOOKUP(G15,'4. Fiche prépa conv APL_RS'!$B$29:$H$35,IF(LEFT(A15,3)="PLS",6,IF(LEFT(A15,4)="PLUS",2,IF(LEFT(A15,4)="PLAI",4))))</f>
        <v>#N/A</v>
      </c>
      <c r="K15" s="50"/>
      <c r="L15" s="50"/>
      <c r="M15" s="51">
        <f t="shared" ref="M15:M46" si="1">K15+L15</f>
        <v>0</v>
      </c>
      <c r="N15" s="52" t="s">
        <v>60</v>
      </c>
      <c r="O15" s="51" t="str">
        <f>IF($A15="PLAI-adapté",IF($M$7=2,VLOOKUP($N15,Donnees!$G$6:$K$11,5,0),VLOOKUP($N15,Donnees!$G$6:$K$11,4,0)),"")</f>
        <v/>
      </c>
      <c r="P15" s="53" t="str">
        <f t="shared" ref="P15:P46" si="2">IF(A15="PLAI-adapté",IF(J15&lt;=O15, J15,O15),"")</f>
        <v/>
      </c>
      <c r="Q15" s="54" t="str">
        <f>IFERROR(IF(A15="PLAI-adapté",IF(P15&lt;K15,"valeur redevance pratiquée à revoir","OK"),IF(J15&lt;K15,"valeur redevance pratiquée à revoir","OK")),"")</f>
        <v/>
      </c>
      <c r="R15" s="39"/>
      <c r="S15" s="55" t="s">
        <v>61</v>
      </c>
      <c r="T15" s="55">
        <f t="shared" ref="T15:T21" si="3">COUNTIF(G$15:G$164,S15)</f>
        <v>0</v>
      </c>
      <c r="U15" s="103">
        <f t="shared" ref="U15" si="4">SUMIF($G$15:$G$164,S15,$H$15:$H$164)</f>
        <v>0</v>
      </c>
      <c r="AA15" s="56"/>
      <c r="AB15" s="41"/>
      <c r="AC15" s="41"/>
      <c r="AL15" s="27" t="s">
        <v>62</v>
      </c>
    </row>
    <row r="16" spans="1:38">
      <c r="A16" s="42"/>
      <c r="B16" s="43"/>
      <c r="C16" s="44"/>
      <c r="D16" s="44"/>
      <c r="E16" s="44"/>
      <c r="F16" s="45"/>
      <c r="G16" s="46"/>
      <c r="H16" s="47"/>
      <c r="I16" s="48" t="b">
        <f t="shared" si="0"/>
        <v>0</v>
      </c>
      <c r="J16" s="49" t="e">
        <f>VLOOKUP(G16,'4. Fiche prépa conv APL_RS'!$B$29:$H$35,IF(LEFT(A16,3)="PLS",6,IF(LEFT(A16,4)="PLUS",2,IF(LEFT(A16,4)="PLAI",4))))</f>
        <v>#N/A</v>
      </c>
      <c r="K16" s="50"/>
      <c r="L16" s="50"/>
      <c r="M16" s="51">
        <f t="shared" si="1"/>
        <v>0</v>
      </c>
      <c r="N16" s="52" t="s">
        <v>60</v>
      </c>
      <c r="O16" s="51" t="str">
        <f>IF($A16="PLAI-adapté",IF($M$7=2,VLOOKUP($N16,Donnees!$G$6:$K$11,5,0),VLOOKUP($N16,Donnees!$G$6:$K$11,4,0)),"")</f>
        <v/>
      </c>
      <c r="P16" s="53" t="str">
        <f t="shared" si="2"/>
        <v/>
      </c>
      <c r="Q16" s="54" t="str">
        <f t="shared" ref="Q16:Q79" si="5">IFERROR(IF(A16="PLAI-adapté",IF(P16&lt;K16,"valeur redevance pratiquée à revoir","OK"),IF(J16&lt;K16,"valeur redevance pratiquée à revoir","OK")),"")</f>
        <v/>
      </c>
      <c r="R16" s="39"/>
      <c r="S16" s="55" t="s">
        <v>65</v>
      </c>
      <c r="T16" s="55">
        <f t="shared" si="3"/>
        <v>0</v>
      </c>
      <c r="U16" s="103">
        <f>SUMIF($G$15:$G$164,S16,$H$15:$H$164)</f>
        <v>0</v>
      </c>
      <c r="AA16" s="56"/>
      <c r="AB16" s="41"/>
      <c r="AC16" s="57"/>
      <c r="AL16" s="27" t="s">
        <v>57</v>
      </c>
    </row>
    <row r="17" spans="1:38">
      <c r="A17" s="42"/>
      <c r="B17" s="43"/>
      <c r="C17" s="44"/>
      <c r="D17" s="44"/>
      <c r="E17" s="44"/>
      <c r="F17" s="45"/>
      <c r="G17" s="46"/>
      <c r="H17" s="47"/>
      <c r="I17" s="48" t="b">
        <f t="shared" si="0"/>
        <v>0</v>
      </c>
      <c r="J17" s="49" t="e">
        <f>VLOOKUP(G17,'4. Fiche prépa conv APL_RS'!$B$29:$H$35,IF(LEFT(A17,3)="PLS",6,IF(LEFT(A17,4)="PLUS",2,IF(LEFT(A17,4)="PLAI",4))))</f>
        <v>#N/A</v>
      </c>
      <c r="K17" s="50"/>
      <c r="L17" s="50"/>
      <c r="M17" s="51">
        <f t="shared" si="1"/>
        <v>0</v>
      </c>
      <c r="N17" s="52" t="s">
        <v>60</v>
      </c>
      <c r="O17" s="51" t="str">
        <f>IF($A17="PLAI-adapté",IF($M$7=2,VLOOKUP($N17,Donnees!$G$6:$K$11,5,0),VLOOKUP($N17,Donnees!$G$6:$K$11,4,0)),"")</f>
        <v/>
      </c>
      <c r="P17" s="53" t="str">
        <f t="shared" si="2"/>
        <v/>
      </c>
      <c r="Q17" s="54" t="str">
        <f t="shared" si="5"/>
        <v/>
      </c>
      <c r="R17" s="39"/>
      <c r="S17" s="55" t="s">
        <v>67</v>
      </c>
      <c r="T17" s="55">
        <f t="shared" si="3"/>
        <v>0</v>
      </c>
      <c r="U17" s="103">
        <f>SUMIF($G$15:$G$164,S17,$H$15:$H$164)</f>
        <v>0</v>
      </c>
      <c r="AA17" s="56"/>
      <c r="AB17" s="41"/>
      <c r="AC17" s="41"/>
      <c r="AL17" s="27" t="s">
        <v>68</v>
      </c>
    </row>
    <row r="18" spans="1:38">
      <c r="A18" s="42"/>
      <c r="B18" s="43"/>
      <c r="C18" s="44"/>
      <c r="D18" s="44"/>
      <c r="E18" s="44"/>
      <c r="F18" s="45"/>
      <c r="G18" s="46"/>
      <c r="H18" s="47"/>
      <c r="I18" s="48" t="b">
        <f t="shared" si="0"/>
        <v>0</v>
      </c>
      <c r="J18" s="49" t="e">
        <f>VLOOKUP(G18,'4. Fiche prépa conv APL_RS'!$B$29:$H$35,IF(LEFT(A18,3)="PLS",6,IF(LEFT(A18,4)="PLUS",2,IF(LEFT(A18,4)="PLAI",4))))</f>
        <v>#N/A</v>
      </c>
      <c r="K18" s="50"/>
      <c r="L18" s="50"/>
      <c r="M18" s="51">
        <f t="shared" si="1"/>
        <v>0</v>
      </c>
      <c r="N18" s="52" t="s">
        <v>60</v>
      </c>
      <c r="O18" s="51" t="str">
        <f>IF($A18="PLAI-adapté",IF($M$7=2,VLOOKUP($N18,Donnees!$G$6:$K$11,5,0),VLOOKUP($N18,Donnees!$G$6:$K$11,4,0)),"")</f>
        <v/>
      </c>
      <c r="P18" s="53" t="str">
        <f t="shared" si="2"/>
        <v/>
      </c>
      <c r="Q18" s="54" t="str">
        <f t="shared" si="5"/>
        <v/>
      </c>
      <c r="R18" s="39"/>
      <c r="S18" s="55" t="s">
        <v>59</v>
      </c>
      <c r="T18" s="55">
        <f t="shared" si="3"/>
        <v>0</v>
      </c>
      <c r="U18" s="103">
        <f>SUMIF($G$15:$G$164,S18,$H$15:$H$164)</f>
        <v>0</v>
      </c>
      <c r="AA18" s="56"/>
      <c r="AB18" s="41"/>
      <c r="AC18" s="41"/>
      <c r="AL18" s="27" t="s">
        <v>63</v>
      </c>
    </row>
    <row r="19" spans="1:38">
      <c r="A19" s="42"/>
      <c r="B19" s="43"/>
      <c r="C19" s="44"/>
      <c r="D19" s="44"/>
      <c r="E19" s="44"/>
      <c r="F19" s="45"/>
      <c r="G19" s="46"/>
      <c r="H19" s="47"/>
      <c r="I19" s="48" t="b">
        <f t="shared" si="0"/>
        <v>0</v>
      </c>
      <c r="J19" s="49" t="e">
        <f>VLOOKUP(G19,'4. Fiche prépa conv APL_RS'!$B$29:$H$35,IF(LEFT(A19,3)="PLS",6,IF(LEFT(A19,4)="PLUS",2,IF(LEFT(A19,4)="PLAI",4))))</f>
        <v>#N/A</v>
      </c>
      <c r="K19" s="50"/>
      <c r="L19" s="50"/>
      <c r="M19" s="51">
        <f t="shared" si="1"/>
        <v>0</v>
      </c>
      <c r="N19" s="52" t="s">
        <v>60</v>
      </c>
      <c r="O19" s="51" t="str">
        <f>IF($A19="PLAI-adapté",IF($M$7=2,VLOOKUP($N19,Donnees!$G$6:$K$11,5,0),VLOOKUP($N19,Donnees!$G$6:$K$11,4,0)),"")</f>
        <v/>
      </c>
      <c r="P19" s="53" t="str">
        <f t="shared" si="2"/>
        <v/>
      </c>
      <c r="Q19" s="54" t="str">
        <f t="shared" si="5"/>
        <v/>
      </c>
      <c r="R19" s="39"/>
      <c r="S19" s="55" t="s">
        <v>64</v>
      </c>
      <c r="T19" s="55">
        <f t="shared" si="3"/>
        <v>0</v>
      </c>
      <c r="U19" s="103">
        <f>SUMIF($G$15:$G$164,S19,$H$15:$H$164)</f>
        <v>0</v>
      </c>
      <c r="AA19" s="56"/>
      <c r="AB19" s="41"/>
      <c r="AC19" s="41"/>
    </row>
    <row r="20" spans="1:38">
      <c r="A20" s="42"/>
      <c r="B20" s="43"/>
      <c r="C20" s="44"/>
      <c r="D20" s="44"/>
      <c r="E20" s="44"/>
      <c r="F20" s="45"/>
      <c r="G20" s="46"/>
      <c r="H20" s="47"/>
      <c r="I20" s="48" t="b">
        <f t="shared" si="0"/>
        <v>0</v>
      </c>
      <c r="J20" s="49" t="e">
        <f>VLOOKUP(G20,'4. Fiche prépa conv APL_RS'!$B$29:$H$35,IF(LEFT(A20,3)="PLS",6,IF(LEFT(A20,4)="PLUS",2,IF(LEFT(A20,4)="PLAI",4))))</f>
        <v>#N/A</v>
      </c>
      <c r="K20" s="50"/>
      <c r="L20" s="50"/>
      <c r="M20" s="51">
        <f t="shared" si="1"/>
        <v>0</v>
      </c>
      <c r="N20" s="52" t="s">
        <v>60</v>
      </c>
      <c r="O20" s="51" t="str">
        <f>IF($A20="PLAI-adapté",IF($M$7=2,VLOOKUP($N20,Donnees!$G$6:$K$11,5,0),VLOOKUP($N20,Donnees!$G$6:$K$11,4,0)),"")</f>
        <v/>
      </c>
      <c r="P20" s="53" t="str">
        <f t="shared" si="2"/>
        <v/>
      </c>
      <c r="Q20" s="54" t="str">
        <f t="shared" si="5"/>
        <v/>
      </c>
      <c r="R20" s="39"/>
      <c r="S20" s="55" t="s">
        <v>70</v>
      </c>
      <c r="T20" s="55">
        <f t="shared" si="3"/>
        <v>0</v>
      </c>
      <c r="U20" s="103">
        <f>SUMIF($G$15:$G$164,S20,$H$15:$H$164)</f>
        <v>0</v>
      </c>
      <c r="X20" s="58"/>
      <c r="AA20" s="56"/>
      <c r="AB20" s="41"/>
      <c r="AD20" s="59"/>
      <c r="AE20" s="60"/>
      <c r="AF20" s="60"/>
      <c r="AG20" s="61"/>
      <c r="AH20" s="60"/>
    </row>
    <row r="21" spans="1:38" ht="12.75" customHeight="1">
      <c r="A21" s="42"/>
      <c r="B21" s="43"/>
      <c r="C21" s="44"/>
      <c r="D21" s="44"/>
      <c r="E21" s="44"/>
      <c r="F21" s="45"/>
      <c r="G21" s="46"/>
      <c r="H21" s="47"/>
      <c r="I21" s="48" t="b">
        <f t="shared" si="0"/>
        <v>0</v>
      </c>
      <c r="J21" s="49" t="e">
        <f>VLOOKUP(G21,'4. Fiche prépa conv APL_RS'!$B$29:$H$35,IF(LEFT(A21,3)="PLS",6,IF(LEFT(A21,4)="PLUS",2,IF(LEFT(A21,4)="PLAI",4))))</f>
        <v>#N/A</v>
      </c>
      <c r="K21" s="50"/>
      <c r="L21" s="50"/>
      <c r="M21" s="51">
        <f t="shared" si="1"/>
        <v>0</v>
      </c>
      <c r="N21" s="52" t="s">
        <v>60</v>
      </c>
      <c r="O21" s="51" t="str">
        <f>IF($A21="PLAI-adapté",IF($M$7=2,VLOOKUP($N21,Donnees!$G$6:$K$11,5,0),VLOOKUP($N21,Donnees!$G$6:$K$11,4,0)),"")</f>
        <v/>
      </c>
      <c r="P21" s="53" t="str">
        <f t="shared" si="2"/>
        <v/>
      </c>
      <c r="Q21" s="54" t="str">
        <f t="shared" si="5"/>
        <v/>
      </c>
      <c r="R21" s="39"/>
      <c r="S21" s="55" t="s">
        <v>71</v>
      </c>
      <c r="T21" s="55">
        <f t="shared" si="3"/>
        <v>0</v>
      </c>
      <c r="U21" s="103">
        <f>SUMIF($G$15:$G$164,S21,$H$15:$H$164)</f>
        <v>0</v>
      </c>
      <c r="AA21" s="41"/>
      <c r="AB21" s="41"/>
      <c r="AC21" s="41"/>
    </row>
    <row r="22" spans="1:38">
      <c r="A22" s="42"/>
      <c r="B22" s="43"/>
      <c r="C22" s="44"/>
      <c r="D22" s="44"/>
      <c r="E22" s="44"/>
      <c r="F22" s="45"/>
      <c r="G22" s="46"/>
      <c r="H22" s="47"/>
      <c r="I22" s="48" t="b">
        <f t="shared" si="0"/>
        <v>0</v>
      </c>
      <c r="J22" s="49" t="e">
        <f>VLOOKUP(G22,'4. Fiche prépa conv APL_RS'!$B$29:$H$35,IF(LEFT(A22,3)="PLS",6,IF(LEFT(A22,4)="PLUS",2,IF(LEFT(A22,4)="PLAI",4))))</f>
        <v>#N/A</v>
      </c>
      <c r="K22" s="50"/>
      <c r="L22" s="50"/>
      <c r="M22" s="51">
        <f t="shared" si="1"/>
        <v>0</v>
      </c>
      <c r="N22" s="52" t="s">
        <v>60</v>
      </c>
      <c r="O22" s="51" t="str">
        <f>IF($A22="PLAI-adapté",IF($M$7=2,VLOOKUP($N22,Donnees!$G$6:$K$11,5,0),VLOOKUP($N22,Donnees!$G$6:$K$11,4,0)),"")</f>
        <v/>
      </c>
      <c r="P22" s="53" t="str">
        <f t="shared" si="2"/>
        <v/>
      </c>
      <c r="Q22" s="54" t="str">
        <f t="shared" si="5"/>
        <v/>
      </c>
      <c r="R22" s="39"/>
      <c r="S22" s="55"/>
      <c r="T22" s="55"/>
      <c r="U22" s="103"/>
      <c r="AA22" s="41"/>
      <c r="AB22" s="41"/>
      <c r="AC22" s="41"/>
    </row>
    <row r="23" spans="1:38">
      <c r="A23" s="42"/>
      <c r="B23" s="43"/>
      <c r="C23" s="44"/>
      <c r="D23" s="44"/>
      <c r="E23" s="44"/>
      <c r="F23" s="45"/>
      <c r="G23" s="46"/>
      <c r="H23" s="47"/>
      <c r="I23" s="48" t="b">
        <f t="shared" si="0"/>
        <v>0</v>
      </c>
      <c r="J23" s="49" t="e">
        <f>VLOOKUP(G23,'4. Fiche prépa conv APL_RS'!$B$29:$H$35,IF(LEFT(A23,3)="PLS",6,IF(LEFT(A23,4)="PLUS",2,IF(LEFT(A23,4)="PLAI",4))))</f>
        <v>#N/A</v>
      </c>
      <c r="K23" s="50"/>
      <c r="L23" s="50"/>
      <c r="M23" s="51">
        <f t="shared" si="1"/>
        <v>0</v>
      </c>
      <c r="N23" s="52" t="s">
        <v>60</v>
      </c>
      <c r="O23" s="51" t="str">
        <f>IF($A23="PLAI-adapté",IF($M$7=2,VLOOKUP($N23,Donnees!$G$6:$K$11,5,0),VLOOKUP($N23,Donnees!$G$6:$K$11,4,0)),"")</f>
        <v/>
      </c>
      <c r="P23" s="53" t="str">
        <f t="shared" si="2"/>
        <v/>
      </c>
      <c r="Q23" s="54" t="str">
        <f t="shared" si="5"/>
        <v/>
      </c>
      <c r="R23" s="39"/>
      <c r="S23" s="40" t="s">
        <v>72</v>
      </c>
      <c r="T23" s="40">
        <f>SUM(T15:T21)</f>
        <v>0</v>
      </c>
      <c r="U23" s="106">
        <f>SUM(U15:U22)</f>
        <v>0</v>
      </c>
      <c r="AB23" s="283"/>
      <c r="AC23" s="283"/>
    </row>
    <row r="24" spans="1:38">
      <c r="A24" s="42"/>
      <c r="B24" s="43"/>
      <c r="C24" s="44"/>
      <c r="D24" s="44"/>
      <c r="E24" s="44"/>
      <c r="F24" s="45"/>
      <c r="G24" s="46"/>
      <c r="H24" s="47"/>
      <c r="I24" s="48" t="b">
        <f t="shared" si="0"/>
        <v>0</v>
      </c>
      <c r="J24" s="49" t="e">
        <f>VLOOKUP(G24,'4. Fiche prépa conv APL_RS'!$B$29:$H$35,IF(LEFT(A24,3)="PLS",6,IF(LEFT(A24,4)="PLUS",2,IF(LEFT(A24,4)="PLAI",4))))</f>
        <v>#N/A</v>
      </c>
      <c r="K24" s="50"/>
      <c r="L24" s="50"/>
      <c r="M24" s="51">
        <f t="shared" si="1"/>
        <v>0</v>
      </c>
      <c r="N24" s="52" t="s">
        <v>60</v>
      </c>
      <c r="O24" s="51" t="str">
        <f>IF($A24="PLAI-adapté",IF($M$7=2,VLOOKUP($N24,Donnees!$G$6:$K$11,5,0),VLOOKUP($N24,Donnees!$G$6:$K$11,4,0)),"")</f>
        <v/>
      </c>
      <c r="P24" s="53" t="str">
        <f t="shared" si="2"/>
        <v/>
      </c>
      <c r="Q24" s="54" t="str">
        <f t="shared" si="5"/>
        <v/>
      </c>
      <c r="R24" s="39"/>
      <c r="AA24" s="41"/>
      <c r="AB24" s="41"/>
      <c r="AC24" s="41"/>
    </row>
    <row r="25" spans="1:38">
      <c r="A25" s="42"/>
      <c r="B25" s="43"/>
      <c r="C25" s="62"/>
      <c r="D25" s="62"/>
      <c r="E25" s="62"/>
      <c r="F25" s="63"/>
      <c r="G25" s="46"/>
      <c r="H25" s="64"/>
      <c r="I25" s="48" t="b">
        <f t="shared" si="0"/>
        <v>0</v>
      </c>
      <c r="J25" s="49" t="e">
        <f>VLOOKUP(G25,'4. Fiche prépa conv APL_RS'!$B$29:$H$35,IF(LEFT(A25,3)="PLS",6,IF(LEFT(A25,4)="PLUS",2,IF(LEFT(A25,4)="PLAI",4))))</f>
        <v>#N/A</v>
      </c>
      <c r="K25" s="50"/>
      <c r="L25" s="50"/>
      <c r="M25" s="51">
        <f t="shared" si="1"/>
        <v>0</v>
      </c>
      <c r="N25" s="52" t="s">
        <v>60</v>
      </c>
      <c r="O25" s="51" t="str">
        <f>IF($A25="PLAI-adapté",IF($M$7=2,VLOOKUP($N25,Donnees!$G$6:$K$11,5,0),VLOOKUP($N25,Donnees!$G$6:$K$11,4,0)),"")</f>
        <v/>
      </c>
      <c r="P25" s="53" t="str">
        <f t="shared" si="2"/>
        <v/>
      </c>
      <c r="Q25" s="54" t="str">
        <f t="shared" si="5"/>
        <v/>
      </c>
      <c r="R25" s="39"/>
      <c r="AA25" s="41"/>
      <c r="AB25" s="283"/>
      <c r="AC25" s="283"/>
    </row>
    <row r="26" spans="1:38" ht="30">
      <c r="A26" s="42"/>
      <c r="B26" s="43"/>
      <c r="C26" s="44"/>
      <c r="D26" s="44"/>
      <c r="E26" s="44"/>
      <c r="F26" s="45"/>
      <c r="G26" s="46"/>
      <c r="H26" s="47"/>
      <c r="I26" s="48" t="b">
        <f t="shared" si="0"/>
        <v>0</v>
      </c>
      <c r="J26" s="49" t="e">
        <f>VLOOKUP(G26,'4. Fiche prépa conv APL_RS'!$B$29:$H$35,IF(LEFT(A26,3)="PLS",6,IF(LEFT(A26,4)="PLUS",2,IF(LEFT(A26,4)="PLAI",4))))</f>
        <v>#N/A</v>
      </c>
      <c r="K26" s="50"/>
      <c r="L26" s="50"/>
      <c r="M26" s="51">
        <f t="shared" si="1"/>
        <v>0</v>
      </c>
      <c r="N26" s="52" t="s">
        <v>60</v>
      </c>
      <c r="O26" s="51" t="str">
        <f>IF($A26="PLAI-adapté",IF($M$7=2,VLOOKUP($N26,Donnees!$G$6:$K$11,5,0),VLOOKUP($N26,Donnees!$G$6:$K$11,4,0)),"")</f>
        <v/>
      </c>
      <c r="P26" s="53" t="str">
        <f t="shared" si="2"/>
        <v/>
      </c>
      <c r="Q26" s="54" t="str">
        <f t="shared" si="5"/>
        <v/>
      </c>
      <c r="R26" s="39"/>
      <c r="S26" s="40" t="s">
        <v>73</v>
      </c>
      <c r="T26" s="40" t="s">
        <v>56</v>
      </c>
      <c r="U26" s="40" t="s">
        <v>86</v>
      </c>
      <c r="W26" s="40" t="s">
        <v>73</v>
      </c>
      <c r="X26" s="40" t="s">
        <v>56</v>
      </c>
      <c r="Y26" s="40" t="s">
        <v>86</v>
      </c>
      <c r="AA26" s="41"/>
      <c r="AB26" s="41"/>
      <c r="AC26" s="41"/>
    </row>
    <row r="27" spans="1:38">
      <c r="A27" s="42"/>
      <c r="B27" s="43"/>
      <c r="C27" s="44"/>
      <c r="D27" s="44"/>
      <c r="E27" s="44"/>
      <c r="F27" s="45"/>
      <c r="G27" s="46"/>
      <c r="H27" s="47"/>
      <c r="I27" s="48" t="b">
        <f t="shared" si="0"/>
        <v>0</v>
      </c>
      <c r="J27" s="49" t="e">
        <f>VLOOKUP(G27,'4. Fiche prépa conv APL_RS'!$B$29:$H$35,IF(LEFT(A27,3)="PLS",6,IF(LEFT(A27,4)="PLUS",2,IF(LEFT(A27,4)="PLAI",4))))</f>
        <v>#N/A</v>
      </c>
      <c r="K27" s="50"/>
      <c r="L27" s="50"/>
      <c r="M27" s="51">
        <f t="shared" si="1"/>
        <v>0</v>
      </c>
      <c r="N27" s="52" t="s">
        <v>60</v>
      </c>
      <c r="O27" s="51" t="str">
        <f>IF($A27="PLAI-adapté",IF($M$7=2,VLOOKUP($N27,Donnees!$G$6:$K$11,5,0),VLOOKUP($N27,Donnees!$G$6:$K$11,4,0)),"")</f>
        <v/>
      </c>
      <c r="P27" s="53" t="str">
        <f t="shared" si="2"/>
        <v/>
      </c>
      <c r="Q27" s="54" t="str">
        <f t="shared" si="5"/>
        <v/>
      </c>
      <c r="R27" s="39"/>
      <c r="S27" s="65" t="s">
        <v>62</v>
      </c>
      <c r="T27" s="66"/>
      <c r="U27" s="103"/>
      <c r="W27" s="65" t="s">
        <v>57</v>
      </c>
      <c r="X27" s="67"/>
      <c r="Y27" s="103"/>
      <c r="AA27" s="41"/>
    </row>
    <row r="28" spans="1:38">
      <c r="A28" s="42"/>
      <c r="B28" s="43"/>
      <c r="C28" s="44"/>
      <c r="D28" s="44"/>
      <c r="E28" s="44"/>
      <c r="F28" s="45"/>
      <c r="G28" s="46"/>
      <c r="H28" s="47"/>
      <c r="I28" s="48" t="b">
        <f t="shared" si="0"/>
        <v>0</v>
      </c>
      <c r="J28" s="49" t="e">
        <f>VLOOKUP(G28,'4. Fiche prépa conv APL_RS'!$B$29:$H$35,IF(LEFT(A28,3)="PLS",6,IF(LEFT(A28,4)="PLUS",2,IF(LEFT(A28,4)="PLAI",4))))</f>
        <v>#N/A</v>
      </c>
      <c r="K28" s="50"/>
      <c r="L28" s="50"/>
      <c r="M28" s="51">
        <f t="shared" si="1"/>
        <v>0</v>
      </c>
      <c r="N28" s="52" t="s">
        <v>60</v>
      </c>
      <c r="O28" s="51" t="str">
        <f>IF($A28="PLAI-adapté",IF($M$7=2,VLOOKUP($N28,Donnees!$G$6:$K$11,5,0),VLOOKUP($N28,Donnees!$G$6:$K$11,4,0)),"")</f>
        <v/>
      </c>
      <c r="P28" s="53" t="str">
        <f t="shared" si="2"/>
        <v/>
      </c>
      <c r="Q28" s="54" t="str">
        <f t="shared" si="5"/>
        <v/>
      </c>
      <c r="R28" s="39"/>
      <c r="S28" s="55" t="s">
        <v>61</v>
      </c>
      <c r="T28" s="68">
        <f t="shared" ref="T28:T34" si="6">SUMPRODUCT(($G$15:$G$164=$S28)*($A$15:$A$164=$S$27))</f>
        <v>0</v>
      </c>
      <c r="U28" s="103">
        <f>SUMIFS($H$15:$H$164,$G$15:$G$164,S28,$A$15:$A$164,"PLAI ")</f>
        <v>0</v>
      </c>
      <c r="W28" s="55" t="s">
        <v>61</v>
      </c>
      <c r="X28" s="55">
        <f t="shared" ref="X28:X34" si="7">SUMPRODUCT(($G$15:$G$164=$W28)*($A$15:$A$164="PLAI-adapté"))</f>
        <v>0</v>
      </c>
      <c r="Y28" s="103">
        <f>SUMIFS($H$15:$H$164,$G$15:$G$164,W28,$A$15:$A$164,"PLAI-*")</f>
        <v>0</v>
      </c>
      <c r="AA28" s="41"/>
    </row>
    <row r="29" spans="1:38">
      <c r="A29" s="42"/>
      <c r="B29" s="43"/>
      <c r="C29" s="44"/>
      <c r="D29" s="44"/>
      <c r="E29" s="44"/>
      <c r="F29" s="45"/>
      <c r="G29" s="46"/>
      <c r="H29" s="47"/>
      <c r="I29" s="48" t="b">
        <f t="shared" si="0"/>
        <v>0</v>
      </c>
      <c r="J29" s="49" t="e">
        <f>VLOOKUP(G29,'4. Fiche prépa conv APL_RS'!$B$29:$H$35,IF(LEFT(A29,3)="PLS",6,IF(LEFT(A29,4)="PLUS",2,IF(LEFT(A29,4)="PLAI",4))))</f>
        <v>#N/A</v>
      </c>
      <c r="K29" s="50"/>
      <c r="L29" s="50"/>
      <c r="M29" s="51">
        <f t="shared" si="1"/>
        <v>0</v>
      </c>
      <c r="N29" s="52" t="s">
        <v>60</v>
      </c>
      <c r="O29" s="51" t="str">
        <f>IF($A29="PLAI-adapté",IF($M$7=2,VLOOKUP($N29,Donnees!$G$6:$K$11,5,0),VLOOKUP($N29,Donnees!$G$6:$K$11,4,0)),"")</f>
        <v/>
      </c>
      <c r="P29" s="53" t="str">
        <f t="shared" si="2"/>
        <v/>
      </c>
      <c r="Q29" s="54" t="str">
        <f t="shared" si="5"/>
        <v/>
      </c>
      <c r="R29" s="39"/>
      <c r="S29" s="55" t="s">
        <v>65</v>
      </c>
      <c r="T29" s="68">
        <f t="shared" si="6"/>
        <v>0</v>
      </c>
      <c r="U29" s="103">
        <f t="shared" ref="U29:U34" si="8">SUMIFS($H$15:$H$164,$G$15:$G$164,S29,$A$15:$A$164,"PLAI ")</f>
        <v>0</v>
      </c>
      <c r="W29" s="55" t="s">
        <v>65</v>
      </c>
      <c r="X29" s="55">
        <f t="shared" si="7"/>
        <v>0</v>
      </c>
      <c r="Y29" s="103">
        <f t="shared" ref="Y29:Y34" si="9">SUMIFS($H$15:$H$164,$G$15:$G$164,W29,$A$15:$A$164,"PLAI-*")</f>
        <v>0</v>
      </c>
      <c r="AA29" s="41"/>
      <c r="AB29" s="41"/>
      <c r="AC29" s="41"/>
    </row>
    <row r="30" spans="1:38">
      <c r="A30" s="42"/>
      <c r="B30" s="43"/>
      <c r="C30" s="44"/>
      <c r="D30" s="44"/>
      <c r="E30" s="44"/>
      <c r="F30" s="45"/>
      <c r="G30" s="46"/>
      <c r="H30" s="47"/>
      <c r="I30" s="48" t="b">
        <f t="shared" si="0"/>
        <v>0</v>
      </c>
      <c r="J30" s="49" t="e">
        <f>VLOOKUP(G30,'4. Fiche prépa conv APL_RS'!$B$29:$H$35,IF(LEFT(A30,3)="PLS",6,IF(LEFT(A30,4)="PLUS",2,IF(LEFT(A30,4)="PLAI",4))))</f>
        <v>#N/A</v>
      </c>
      <c r="K30" s="50"/>
      <c r="L30" s="50"/>
      <c r="M30" s="51">
        <f t="shared" si="1"/>
        <v>0</v>
      </c>
      <c r="N30" s="52" t="s">
        <v>60</v>
      </c>
      <c r="O30" s="51" t="str">
        <f>IF($A30="PLAI-adapté",IF($M$7=2,VLOOKUP($N30,Donnees!$G$6:$K$11,5,0),VLOOKUP($N30,Donnees!$G$6:$K$11,4,0)),"")</f>
        <v/>
      </c>
      <c r="P30" s="53" t="str">
        <f t="shared" si="2"/>
        <v/>
      </c>
      <c r="Q30" s="54" t="str">
        <f t="shared" si="5"/>
        <v/>
      </c>
      <c r="R30" s="39"/>
      <c r="S30" s="55" t="s">
        <v>67</v>
      </c>
      <c r="T30" s="68">
        <f t="shared" si="6"/>
        <v>0</v>
      </c>
      <c r="U30" s="103">
        <f t="shared" si="8"/>
        <v>0</v>
      </c>
      <c r="W30" s="55" t="s">
        <v>67</v>
      </c>
      <c r="X30" s="55">
        <f t="shared" si="7"/>
        <v>0</v>
      </c>
      <c r="Y30" s="103">
        <f t="shared" si="9"/>
        <v>0</v>
      </c>
      <c r="AA30" s="41"/>
      <c r="AB30" s="69"/>
      <c r="AC30" s="69"/>
    </row>
    <row r="31" spans="1:38">
      <c r="A31" s="42"/>
      <c r="B31" s="43"/>
      <c r="C31" s="44"/>
      <c r="D31" s="44"/>
      <c r="E31" s="44"/>
      <c r="F31" s="45"/>
      <c r="G31" s="46"/>
      <c r="H31" s="47"/>
      <c r="I31" s="48" t="b">
        <f t="shared" si="0"/>
        <v>0</v>
      </c>
      <c r="J31" s="49" t="e">
        <f>VLOOKUP(G31,'4. Fiche prépa conv APL_RS'!$B$29:$H$35,IF(LEFT(A31,3)="PLS",6,IF(LEFT(A31,4)="PLUS",2,IF(LEFT(A31,4)="PLAI",4))))</f>
        <v>#N/A</v>
      </c>
      <c r="K31" s="50"/>
      <c r="L31" s="50"/>
      <c r="M31" s="51">
        <f t="shared" si="1"/>
        <v>0</v>
      </c>
      <c r="N31" s="52" t="s">
        <v>60</v>
      </c>
      <c r="O31" s="51" t="str">
        <f>IF($A31="PLAI-adapté",IF($M$7=2,VLOOKUP($N31,Donnees!$G$6:$K$11,5,0),VLOOKUP($N31,Donnees!$G$6:$K$11,4,0)),"")</f>
        <v/>
      </c>
      <c r="P31" s="53" t="str">
        <f t="shared" si="2"/>
        <v/>
      </c>
      <c r="Q31" s="54" t="str">
        <f t="shared" si="5"/>
        <v/>
      </c>
      <c r="R31" s="39"/>
      <c r="S31" s="55" t="s">
        <v>59</v>
      </c>
      <c r="T31" s="68">
        <f t="shared" si="6"/>
        <v>0</v>
      </c>
      <c r="U31" s="103">
        <f t="shared" si="8"/>
        <v>0</v>
      </c>
      <c r="W31" s="55" t="s">
        <v>59</v>
      </c>
      <c r="X31" s="55">
        <f t="shared" si="7"/>
        <v>0</v>
      </c>
      <c r="Y31" s="103">
        <f t="shared" si="9"/>
        <v>0</v>
      </c>
      <c r="AA31" s="41"/>
      <c r="AB31" s="69"/>
      <c r="AC31" s="69"/>
    </row>
    <row r="32" spans="1:38">
      <c r="A32" s="42"/>
      <c r="B32" s="43"/>
      <c r="C32" s="44"/>
      <c r="D32" s="44"/>
      <c r="E32" s="44"/>
      <c r="F32" s="45"/>
      <c r="G32" s="46"/>
      <c r="H32" s="47"/>
      <c r="I32" s="48" t="b">
        <f t="shared" si="0"/>
        <v>0</v>
      </c>
      <c r="J32" s="49" t="e">
        <f>VLOOKUP(G32,'4. Fiche prépa conv APL_RS'!$B$29:$H$35,IF(LEFT(A32,3)="PLS",6,IF(LEFT(A32,4)="PLUS",2,IF(LEFT(A32,4)="PLAI",4))))</f>
        <v>#N/A</v>
      </c>
      <c r="K32" s="50"/>
      <c r="L32" s="50"/>
      <c r="M32" s="51">
        <f t="shared" si="1"/>
        <v>0</v>
      </c>
      <c r="N32" s="52" t="s">
        <v>60</v>
      </c>
      <c r="O32" s="51" t="str">
        <f>IF($A32="PLAI-adapté",IF($M$7=2,VLOOKUP($N32,Donnees!$G$6:$K$11,5,0),VLOOKUP($N32,Donnees!$G$6:$K$11,4,0)),"")</f>
        <v/>
      </c>
      <c r="P32" s="53" t="str">
        <f t="shared" si="2"/>
        <v/>
      </c>
      <c r="Q32" s="54" t="str">
        <f t="shared" si="5"/>
        <v/>
      </c>
      <c r="R32" s="39"/>
      <c r="S32" s="55" t="s">
        <v>64</v>
      </c>
      <c r="T32" s="68">
        <f t="shared" si="6"/>
        <v>0</v>
      </c>
      <c r="U32" s="103">
        <f t="shared" si="8"/>
        <v>0</v>
      </c>
      <c r="W32" s="55" t="s">
        <v>64</v>
      </c>
      <c r="X32" s="55">
        <f t="shared" si="7"/>
        <v>0</v>
      </c>
      <c r="Y32" s="103">
        <f t="shared" si="9"/>
        <v>0</v>
      </c>
      <c r="AA32" s="41"/>
      <c r="AB32" s="69"/>
      <c r="AC32" s="69"/>
    </row>
    <row r="33" spans="1:34">
      <c r="A33" s="42"/>
      <c r="B33" s="43"/>
      <c r="C33" s="44"/>
      <c r="D33" s="44"/>
      <c r="E33" s="44"/>
      <c r="F33" s="45"/>
      <c r="G33" s="46"/>
      <c r="H33" s="47"/>
      <c r="I33" s="48" t="b">
        <f t="shared" si="0"/>
        <v>0</v>
      </c>
      <c r="J33" s="49" t="e">
        <f>VLOOKUP(G33,'4. Fiche prépa conv APL_RS'!$B$29:$H$35,IF(LEFT(A33,3)="PLS",6,IF(LEFT(A33,4)="PLUS",2,IF(LEFT(A33,4)="PLAI",4))))</f>
        <v>#N/A</v>
      </c>
      <c r="K33" s="50"/>
      <c r="L33" s="50"/>
      <c r="M33" s="51">
        <f t="shared" si="1"/>
        <v>0</v>
      </c>
      <c r="N33" s="52" t="s">
        <v>60</v>
      </c>
      <c r="O33" s="51" t="str">
        <f>IF($A33="PLAI-adapté",IF($M$7=2,VLOOKUP($N33,Donnees!$G$6:$K$11,5,0),VLOOKUP($N33,Donnees!$G$6:$K$11,4,0)),"")</f>
        <v/>
      </c>
      <c r="P33" s="53" t="str">
        <f t="shared" si="2"/>
        <v/>
      </c>
      <c r="Q33" s="54" t="str">
        <f t="shared" si="5"/>
        <v/>
      </c>
      <c r="R33" s="39"/>
      <c r="S33" s="55" t="s">
        <v>70</v>
      </c>
      <c r="T33" s="68">
        <f t="shared" si="6"/>
        <v>0</v>
      </c>
      <c r="U33" s="103">
        <f t="shared" si="8"/>
        <v>0</v>
      </c>
      <c r="V33" s="41"/>
      <c r="W33" s="55" t="s">
        <v>70</v>
      </c>
      <c r="X33" s="55">
        <f t="shared" si="7"/>
        <v>0</v>
      </c>
      <c r="Y33" s="103">
        <f t="shared" si="9"/>
        <v>0</v>
      </c>
      <c r="AA33" s="41"/>
      <c r="AB33" s="69"/>
      <c r="AC33" s="69"/>
    </row>
    <row r="34" spans="1:34">
      <c r="A34" s="42"/>
      <c r="B34" s="43"/>
      <c r="C34" s="44"/>
      <c r="D34" s="44"/>
      <c r="E34" s="44"/>
      <c r="F34" s="45"/>
      <c r="G34" s="46"/>
      <c r="H34" s="47"/>
      <c r="I34" s="48" t="b">
        <f t="shared" si="0"/>
        <v>0</v>
      </c>
      <c r="J34" s="49" t="e">
        <f>VLOOKUP(G34,'4. Fiche prépa conv APL_RS'!$B$29:$H$35,IF(LEFT(A34,3)="PLS",6,IF(LEFT(A34,4)="PLUS",2,IF(LEFT(A34,4)="PLAI",4))))</f>
        <v>#N/A</v>
      </c>
      <c r="K34" s="50"/>
      <c r="L34" s="50"/>
      <c r="M34" s="51">
        <f t="shared" si="1"/>
        <v>0</v>
      </c>
      <c r="N34" s="52" t="s">
        <v>60</v>
      </c>
      <c r="O34" s="51" t="str">
        <f>IF($A34="PLAI-adapté",IF($M$7=2,VLOOKUP($N34,Donnees!$G$6:$K$11,5,0),VLOOKUP($N34,Donnees!$G$6:$K$11,4,0)),"")</f>
        <v/>
      </c>
      <c r="P34" s="53" t="str">
        <f t="shared" si="2"/>
        <v/>
      </c>
      <c r="Q34" s="54" t="str">
        <f t="shared" si="5"/>
        <v/>
      </c>
      <c r="R34" s="39"/>
      <c r="S34" s="55" t="s">
        <v>71</v>
      </c>
      <c r="T34" s="68">
        <f t="shared" si="6"/>
        <v>0</v>
      </c>
      <c r="U34" s="103">
        <f t="shared" si="8"/>
        <v>0</v>
      </c>
      <c r="V34" s="41"/>
      <c r="W34" s="55" t="s">
        <v>71</v>
      </c>
      <c r="X34" s="55">
        <f t="shared" si="7"/>
        <v>0</v>
      </c>
      <c r="Y34" s="103">
        <f t="shared" si="9"/>
        <v>0</v>
      </c>
      <c r="AA34" s="41"/>
      <c r="AB34" s="69"/>
      <c r="AC34" s="69"/>
    </row>
    <row r="35" spans="1:34" ht="30">
      <c r="A35" s="42"/>
      <c r="B35" s="43"/>
      <c r="C35" s="44"/>
      <c r="D35" s="44"/>
      <c r="E35" s="44"/>
      <c r="F35" s="45"/>
      <c r="G35" s="46"/>
      <c r="H35" s="47"/>
      <c r="I35" s="48" t="b">
        <f t="shared" si="0"/>
        <v>0</v>
      </c>
      <c r="J35" s="49" t="e">
        <f>VLOOKUP(G35,'4. Fiche prépa conv APL_RS'!$B$29:$H$35,IF(LEFT(A35,3)="PLS",6,IF(LEFT(A35,4)="PLUS",2,IF(LEFT(A35,4)="PLAI",4))))</f>
        <v>#N/A</v>
      </c>
      <c r="K35" s="50"/>
      <c r="L35" s="50"/>
      <c r="M35" s="51">
        <f t="shared" si="1"/>
        <v>0</v>
      </c>
      <c r="N35" s="52" t="s">
        <v>60</v>
      </c>
      <c r="O35" s="51" t="str">
        <f>IF($A35="PLAI-adapté",IF($M$7=2,VLOOKUP($N35,Donnees!$G$6:$K$11,5,0),VLOOKUP($N35,Donnees!$G$6:$K$11,4,0)),"")</f>
        <v/>
      </c>
      <c r="P35" s="53" t="str">
        <f t="shared" si="2"/>
        <v/>
      </c>
      <c r="Q35" s="54" t="str">
        <f t="shared" si="5"/>
        <v/>
      </c>
      <c r="R35" s="39"/>
      <c r="S35" s="70" t="s">
        <v>74</v>
      </c>
      <c r="T35" s="70">
        <f>SUM(T28:T34)</f>
        <v>0</v>
      </c>
      <c r="U35" s="106">
        <f>SUM(U27:U34)</f>
        <v>0</v>
      </c>
      <c r="V35" s="41"/>
      <c r="W35" s="70" t="s">
        <v>74</v>
      </c>
      <c r="X35" s="70">
        <f>SUM(X28:X34)</f>
        <v>0</v>
      </c>
      <c r="Y35" s="106">
        <f>SUM(Y27:Y34)</f>
        <v>0</v>
      </c>
      <c r="AA35" s="41"/>
      <c r="AB35" s="69"/>
      <c r="AC35" s="69"/>
    </row>
    <row r="36" spans="1:34">
      <c r="A36" s="42"/>
      <c r="B36" s="43"/>
      <c r="C36" s="44"/>
      <c r="D36" s="44"/>
      <c r="E36" s="44"/>
      <c r="F36" s="45"/>
      <c r="G36" s="46"/>
      <c r="H36" s="47"/>
      <c r="I36" s="48" t="b">
        <f t="shared" si="0"/>
        <v>0</v>
      </c>
      <c r="J36" s="49" t="e">
        <f>VLOOKUP(G36,'4. Fiche prépa conv APL_RS'!$B$29:$H$35,IF(LEFT(A36,3)="PLS",6,IF(LEFT(A36,4)="PLUS",2,IF(LEFT(A36,4)="PLAI",4))))</f>
        <v>#N/A</v>
      </c>
      <c r="K36" s="50"/>
      <c r="L36" s="50"/>
      <c r="M36" s="51">
        <f t="shared" si="1"/>
        <v>0</v>
      </c>
      <c r="N36" s="52" t="s">
        <v>60</v>
      </c>
      <c r="O36" s="51" t="str">
        <f>IF($A36="PLAI-adapté",IF($M$7=2,VLOOKUP($N36,Donnees!$G$6:$K$11,5,0),VLOOKUP($N36,Donnees!$G$6:$K$11,4,0)),"")</f>
        <v/>
      </c>
      <c r="P36" s="53" t="str">
        <f t="shared" si="2"/>
        <v/>
      </c>
      <c r="Q36" s="54" t="str">
        <f t="shared" si="5"/>
        <v/>
      </c>
      <c r="R36" s="39"/>
      <c r="S36" s="41"/>
      <c r="T36" s="41"/>
      <c r="U36" s="41"/>
      <c r="V36" s="41"/>
      <c r="AA36" s="41"/>
      <c r="AB36" s="69"/>
      <c r="AC36" s="69"/>
    </row>
    <row r="37" spans="1:34">
      <c r="A37" s="42"/>
      <c r="B37" s="43"/>
      <c r="C37" s="44"/>
      <c r="D37" s="44"/>
      <c r="E37" s="44"/>
      <c r="F37" s="45"/>
      <c r="G37" s="46"/>
      <c r="H37" s="47"/>
      <c r="I37" s="48" t="b">
        <f t="shared" si="0"/>
        <v>0</v>
      </c>
      <c r="J37" s="49" t="e">
        <f>VLOOKUP(G37,'4. Fiche prépa conv APL_RS'!$B$29:$H$35,IF(LEFT(A37,3)="PLS",6,IF(LEFT(A37,4)="PLUS",2,IF(LEFT(A37,4)="PLAI",4))))</f>
        <v>#N/A</v>
      </c>
      <c r="K37" s="50"/>
      <c r="L37" s="50"/>
      <c r="M37" s="51">
        <f t="shared" si="1"/>
        <v>0</v>
      </c>
      <c r="N37" s="52" t="s">
        <v>60</v>
      </c>
      <c r="O37" s="51" t="str">
        <f>IF($A37="PLAI-adapté",IF($M$7=2,VLOOKUP($N37,Donnees!$G$6:$K$11,5,0),VLOOKUP($N37,Donnees!$G$6:$K$11,4,0)),"")</f>
        <v/>
      </c>
      <c r="P37" s="53" t="str">
        <f t="shared" si="2"/>
        <v/>
      </c>
      <c r="Q37" s="54" t="str">
        <f t="shared" si="5"/>
        <v/>
      </c>
      <c r="R37" s="39"/>
      <c r="S37" s="41"/>
      <c r="T37" s="41"/>
      <c r="U37" s="41"/>
      <c r="V37" s="41"/>
      <c r="AA37" s="41"/>
      <c r="AB37" s="69"/>
      <c r="AC37" s="69"/>
    </row>
    <row r="38" spans="1:34">
      <c r="A38" s="42"/>
      <c r="B38" s="43"/>
      <c r="C38" s="44"/>
      <c r="D38" s="44"/>
      <c r="E38" s="44"/>
      <c r="F38" s="45"/>
      <c r="G38" s="46"/>
      <c r="H38" s="47"/>
      <c r="I38" s="48" t="b">
        <f t="shared" si="0"/>
        <v>0</v>
      </c>
      <c r="J38" s="49" t="e">
        <f>VLOOKUP(G38,'4. Fiche prépa conv APL_RS'!$B$29:$H$35,IF(LEFT(A38,3)="PLS",6,IF(LEFT(A38,4)="PLUS",2,IF(LEFT(A38,4)="PLAI",4))))</f>
        <v>#N/A</v>
      </c>
      <c r="K38" s="50"/>
      <c r="L38" s="50"/>
      <c r="M38" s="51">
        <f t="shared" si="1"/>
        <v>0</v>
      </c>
      <c r="N38" s="52" t="s">
        <v>60</v>
      </c>
      <c r="O38" s="51" t="str">
        <f>IF($A38="PLAI-adapté",IF($M$7=2,VLOOKUP($N38,Donnees!$G$6:$K$11,5,0),VLOOKUP($N38,Donnees!$G$6:$K$11,4,0)),"")</f>
        <v/>
      </c>
      <c r="P38" s="53" t="str">
        <f t="shared" si="2"/>
        <v/>
      </c>
      <c r="Q38" s="54" t="str">
        <f t="shared" si="5"/>
        <v/>
      </c>
      <c r="R38" s="39"/>
      <c r="S38" s="65" t="s">
        <v>68</v>
      </c>
      <c r="T38" s="66"/>
      <c r="U38" s="103"/>
      <c r="V38" s="41"/>
      <c r="AB38" s="69"/>
      <c r="AC38" s="71"/>
    </row>
    <row r="39" spans="1:34">
      <c r="A39" s="42"/>
      <c r="B39" s="43"/>
      <c r="C39" s="44"/>
      <c r="D39" s="44"/>
      <c r="E39" s="44"/>
      <c r="F39" s="45"/>
      <c r="G39" s="46"/>
      <c r="H39" s="47"/>
      <c r="I39" s="48" t="b">
        <f t="shared" si="0"/>
        <v>0</v>
      </c>
      <c r="J39" s="49" t="e">
        <f>VLOOKUP(G39,'4. Fiche prépa conv APL_RS'!$B$29:$H$35,IF(LEFT(A39,3)="PLS",6,IF(LEFT(A39,4)="PLUS",2,IF(LEFT(A39,4)="PLAI",4))))</f>
        <v>#N/A</v>
      </c>
      <c r="K39" s="50"/>
      <c r="L39" s="50"/>
      <c r="M39" s="51">
        <f t="shared" si="1"/>
        <v>0</v>
      </c>
      <c r="N39" s="52" t="s">
        <v>60</v>
      </c>
      <c r="O39" s="51" t="str">
        <f>IF($A39="PLAI-adapté",IF($M$7=2,VLOOKUP($N39,Donnees!$G$6:$K$11,5,0),VLOOKUP($N39,Donnees!$G$6:$K$11,4,0)),"")</f>
        <v/>
      </c>
      <c r="P39" s="53" t="str">
        <f t="shared" si="2"/>
        <v/>
      </c>
      <c r="Q39" s="54" t="str">
        <f t="shared" si="5"/>
        <v/>
      </c>
      <c r="R39" s="39"/>
      <c r="S39" s="68" t="s">
        <v>61</v>
      </c>
      <c r="T39" s="68">
        <f t="shared" ref="T39:T45" si="10">SUMPRODUCT(($G$15:$G$164=$S39)*($A$15:$A$164=$S$38))</f>
        <v>0</v>
      </c>
      <c r="U39" s="103">
        <f>SUMIFS($H$15:$H$164,$G$15:$G$164,S39,$A$15:$A$164,"PLUS*")</f>
        <v>0</v>
      </c>
      <c r="V39" s="41"/>
      <c r="Z39" s="72"/>
      <c r="AD39" s="73"/>
      <c r="AE39" s="60"/>
      <c r="AF39" s="74"/>
      <c r="AG39" s="74"/>
      <c r="AH39" s="60"/>
    </row>
    <row r="40" spans="1:34">
      <c r="A40" s="42"/>
      <c r="B40" s="43"/>
      <c r="C40" s="44"/>
      <c r="D40" s="44"/>
      <c r="E40" s="44"/>
      <c r="F40" s="45"/>
      <c r="G40" s="46"/>
      <c r="H40" s="47"/>
      <c r="I40" s="48" t="b">
        <f t="shared" si="0"/>
        <v>0</v>
      </c>
      <c r="J40" s="49" t="e">
        <f>VLOOKUP(G40,'4. Fiche prépa conv APL_RS'!$B$29:$H$35,IF(LEFT(A40,3)="PLS",6,IF(LEFT(A40,4)="PLUS",2,IF(LEFT(A40,4)="PLAI",4))))</f>
        <v>#N/A</v>
      </c>
      <c r="K40" s="50"/>
      <c r="L40" s="50"/>
      <c r="M40" s="51">
        <f t="shared" si="1"/>
        <v>0</v>
      </c>
      <c r="N40" s="52" t="s">
        <v>60</v>
      </c>
      <c r="O40" s="51" t="str">
        <f>IF($A40="PLAI-adapté",IF($M$7=2,VLOOKUP($N40,Donnees!$G$6:$K$11,5,0),VLOOKUP($N40,Donnees!$G$6:$K$11,4,0)),"")</f>
        <v/>
      </c>
      <c r="P40" s="53" t="str">
        <f t="shared" si="2"/>
        <v/>
      </c>
      <c r="Q40" s="54" t="str">
        <f t="shared" si="5"/>
        <v/>
      </c>
      <c r="R40" s="39"/>
      <c r="S40" s="55" t="s">
        <v>65</v>
      </c>
      <c r="T40" s="68">
        <f t="shared" si="10"/>
        <v>0</v>
      </c>
      <c r="U40" s="103">
        <f t="shared" ref="U40:U45" si="11">SUMIFS($H$15:$H$164,$G$15:$G$164,S40,$A$15:$A$164,"PLUS*")</f>
        <v>0</v>
      </c>
      <c r="V40" s="41"/>
    </row>
    <row r="41" spans="1:34">
      <c r="A41" s="42"/>
      <c r="B41" s="43"/>
      <c r="C41" s="44"/>
      <c r="D41" s="44"/>
      <c r="E41" s="44"/>
      <c r="F41" s="45"/>
      <c r="G41" s="46"/>
      <c r="H41" s="47"/>
      <c r="I41" s="48" t="b">
        <f t="shared" si="0"/>
        <v>0</v>
      </c>
      <c r="J41" s="49" t="e">
        <f>VLOOKUP(G41,'4. Fiche prépa conv APL_RS'!$B$29:$H$35,IF(LEFT(A41,3)="PLS",6,IF(LEFT(A41,4)="PLUS",2,IF(LEFT(A41,4)="PLAI",4))))</f>
        <v>#N/A</v>
      </c>
      <c r="K41" s="50"/>
      <c r="L41" s="50"/>
      <c r="M41" s="51">
        <f t="shared" si="1"/>
        <v>0</v>
      </c>
      <c r="N41" s="52" t="s">
        <v>60</v>
      </c>
      <c r="O41" s="51" t="str">
        <f>IF($A41="PLAI-adapté",IF($M$7=2,VLOOKUP($N41,Donnees!$G$6:$K$11,5,0),VLOOKUP($N41,Donnees!$G$6:$K$11,4,0)),"")</f>
        <v/>
      </c>
      <c r="P41" s="53" t="str">
        <f t="shared" si="2"/>
        <v/>
      </c>
      <c r="Q41" s="54" t="str">
        <f t="shared" si="5"/>
        <v/>
      </c>
      <c r="R41" s="39"/>
      <c r="S41" s="55" t="s">
        <v>67</v>
      </c>
      <c r="T41" s="68">
        <f t="shared" si="10"/>
        <v>0</v>
      </c>
      <c r="U41" s="103">
        <f t="shared" si="11"/>
        <v>0</v>
      </c>
      <c r="V41" s="41"/>
      <c r="AA41" s="41"/>
      <c r="AB41" s="41"/>
      <c r="AC41" s="41"/>
    </row>
    <row r="42" spans="1:34">
      <c r="A42" s="42"/>
      <c r="B42" s="43"/>
      <c r="C42" s="44"/>
      <c r="D42" s="44"/>
      <c r="E42" s="44"/>
      <c r="F42" s="45"/>
      <c r="G42" s="46"/>
      <c r="H42" s="47"/>
      <c r="I42" s="48" t="b">
        <f t="shared" si="0"/>
        <v>0</v>
      </c>
      <c r="J42" s="49" t="e">
        <f>VLOOKUP(G42,'4. Fiche prépa conv APL_RS'!$B$29:$H$35,IF(LEFT(A42,3)="PLS",6,IF(LEFT(A42,4)="PLUS",2,IF(LEFT(A42,4)="PLAI",4))))</f>
        <v>#N/A</v>
      </c>
      <c r="K42" s="50"/>
      <c r="L42" s="50"/>
      <c r="M42" s="51">
        <f t="shared" si="1"/>
        <v>0</v>
      </c>
      <c r="N42" s="52" t="s">
        <v>60</v>
      </c>
      <c r="O42" s="51" t="str">
        <f>IF($A42="PLAI-adapté",IF($M$7=2,VLOOKUP($N42,Donnees!$G$6:$K$11,5,0),VLOOKUP($N42,Donnees!$G$6:$K$11,4,0)),"")</f>
        <v/>
      </c>
      <c r="P42" s="53" t="str">
        <f t="shared" si="2"/>
        <v/>
      </c>
      <c r="Q42" s="54" t="str">
        <f t="shared" si="5"/>
        <v/>
      </c>
      <c r="R42" s="39"/>
      <c r="S42" s="55" t="s">
        <v>59</v>
      </c>
      <c r="T42" s="68">
        <f t="shared" si="10"/>
        <v>0</v>
      </c>
      <c r="U42" s="103">
        <f t="shared" si="11"/>
        <v>0</v>
      </c>
      <c r="V42" s="41"/>
    </row>
    <row r="43" spans="1:34">
      <c r="A43" s="42"/>
      <c r="B43" s="43"/>
      <c r="C43" s="44"/>
      <c r="D43" s="44"/>
      <c r="E43" s="44"/>
      <c r="F43" s="45"/>
      <c r="G43" s="46"/>
      <c r="H43" s="47"/>
      <c r="I43" s="48" t="b">
        <f t="shared" si="0"/>
        <v>0</v>
      </c>
      <c r="J43" s="49" t="e">
        <f>VLOOKUP(G43,'4. Fiche prépa conv APL_RS'!$B$29:$H$35,IF(LEFT(A43,3)="PLS",6,IF(LEFT(A43,4)="PLUS",2,IF(LEFT(A43,4)="PLAI",4))))</f>
        <v>#N/A</v>
      </c>
      <c r="K43" s="50"/>
      <c r="L43" s="50"/>
      <c r="M43" s="51">
        <f t="shared" si="1"/>
        <v>0</v>
      </c>
      <c r="N43" s="52" t="s">
        <v>60</v>
      </c>
      <c r="O43" s="51" t="str">
        <f>IF($A43="PLAI-adapté",IF($M$7=2,VLOOKUP($N43,Donnees!$G$6:$K$11,5,0),VLOOKUP($N43,Donnees!$G$6:$K$11,4,0)),"")</f>
        <v/>
      </c>
      <c r="P43" s="53" t="str">
        <f t="shared" si="2"/>
        <v/>
      </c>
      <c r="Q43" s="54" t="str">
        <f t="shared" si="5"/>
        <v/>
      </c>
      <c r="R43" s="39"/>
      <c r="S43" s="55" t="s">
        <v>64</v>
      </c>
      <c r="T43" s="68">
        <f t="shared" si="10"/>
        <v>0</v>
      </c>
      <c r="U43" s="103">
        <f t="shared" si="11"/>
        <v>0</v>
      </c>
      <c r="V43" s="41"/>
      <c r="AA43" s="41"/>
      <c r="AB43" s="41"/>
      <c r="AC43" s="41"/>
    </row>
    <row r="44" spans="1:34">
      <c r="A44" s="42"/>
      <c r="B44" s="43"/>
      <c r="C44" s="44"/>
      <c r="D44" s="44"/>
      <c r="E44" s="44"/>
      <c r="F44" s="45"/>
      <c r="G44" s="46"/>
      <c r="H44" s="47"/>
      <c r="I44" s="48" t="b">
        <f t="shared" si="0"/>
        <v>0</v>
      </c>
      <c r="J44" s="49" t="e">
        <f>VLOOKUP(G44,'4. Fiche prépa conv APL_RS'!$B$29:$H$35,IF(LEFT(A44,3)="PLS",6,IF(LEFT(A44,4)="PLUS",2,IF(LEFT(A44,4)="PLAI",4))))</f>
        <v>#N/A</v>
      </c>
      <c r="K44" s="50"/>
      <c r="L44" s="50"/>
      <c r="M44" s="51">
        <f t="shared" si="1"/>
        <v>0</v>
      </c>
      <c r="N44" s="52" t="s">
        <v>60</v>
      </c>
      <c r="O44" s="51" t="str">
        <f>IF($A44="PLAI-adapté",IF($M$7=2,VLOOKUP($N44,Donnees!$G$6:$K$11,5,0),VLOOKUP($N44,Donnees!$G$6:$K$11,4,0)),"")</f>
        <v/>
      </c>
      <c r="P44" s="53" t="str">
        <f t="shared" si="2"/>
        <v/>
      </c>
      <c r="Q44" s="54" t="str">
        <f t="shared" si="5"/>
        <v/>
      </c>
      <c r="R44" s="39"/>
      <c r="S44" s="55" t="s">
        <v>70</v>
      </c>
      <c r="T44" s="68">
        <f t="shared" si="10"/>
        <v>0</v>
      </c>
      <c r="U44" s="103">
        <f t="shared" si="11"/>
        <v>0</v>
      </c>
      <c r="V44" s="41"/>
      <c r="AA44" s="41"/>
      <c r="AB44" s="41"/>
      <c r="AC44" s="41"/>
    </row>
    <row r="45" spans="1:34">
      <c r="A45" s="42"/>
      <c r="B45" s="43"/>
      <c r="C45" s="44"/>
      <c r="D45" s="44"/>
      <c r="E45" s="44"/>
      <c r="F45" s="45"/>
      <c r="G45" s="46"/>
      <c r="H45" s="47"/>
      <c r="I45" s="48" t="b">
        <f t="shared" si="0"/>
        <v>0</v>
      </c>
      <c r="J45" s="49" t="e">
        <f>VLOOKUP(G45,'4. Fiche prépa conv APL_RS'!$B$29:$H$35,IF(LEFT(A45,3)="PLS",6,IF(LEFT(A45,4)="PLUS",2,IF(LEFT(A45,4)="PLAI",4))))</f>
        <v>#N/A</v>
      </c>
      <c r="K45" s="50"/>
      <c r="L45" s="50"/>
      <c r="M45" s="51">
        <f t="shared" si="1"/>
        <v>0</v>
      </c>
      <c r="N45" s="52" t="s">
        <v>60</v>
      </c>
      <c r="O45" s="51" t="str">
        <f>IF($A45="PLAI-adapté",IF($M$7=2,VLOOKUP($N45,Donnees!$G$6:$K$11,5,0),VLOOKUP($N45,Donnees!$G$6:$K$11,4,0)),"")</f>
        <v/>
      </c>
      <c r="P45" s="53" t="str">
        <f t="shared" si="2"/>
        <v/>
      </c>
      <c r="Q45" s="54" t="str">
        <f t="shared" si="5"/>
        <v/>
      </c>
      <c r="R45" s="39"/>
      <c r="S45" s="55" t="s">
        <v>71</v>
      </c>
      <c r="T45" s="68">
        <f t="shared" si="10"/>
        <v>0</v>
      </c>
      <c r="U45" s="103">
        <f t="shared" si="11"/>
        <v>0</v>
      </c>
      <c r="V45" s="41"/>
      <c r="AA45" s="41"/>
      <c r="AB45" s="41"/>
      <c r="AC45" s="41"/>
    </row>
    <row r="46" spans="1:34">
      <c r="A46" s="42"/>
      <c r="B46" s="43"/>
      <c r="C46" s="44"/>
      <c r="D46" s="44"/>
      <c r="E46" s="44"/>
      <c r="F46" s="45"/>
      <c r="G46" s="46"/>
      <c r="H46" s="47"/>
      <c r="I46" s="48" t="b">
        <f t="shared" si="0"/>
        <v>0</v>
      </c>
      <c r="J46" s="49" t="e">
        <f>VLOOKUP(G46,'4. Fiche prépa conv APL_RS'!$B$29:$H$35,IF(LEFT(A46,3)="PLS",6,IF(LEFT(A46,4)="PLUS",2,IF(LEFT(A46,4)="PLAI",4))))</f>
        <v>#N/A</v>
      </c>
      <c r="K46" s="50"/>
      <c r="L46" s="50"/>
      <c r="M46" s="51">
        <f t="shared" si="1"/>
        <v>0</v>
      </c>
      <c r="N46" s="52" t="s">
        <v>60</v>
      </c>
      <c r="O46" s="51" t="str">
        <f>IF($A46="PLAI-adapté",IF($M$7=2,VLOOKUP($N46,Donnees!$G$6:$K$11,5,0),VLOOKUP($N46,Donnees!$G$6:$K$11,4,0)),"")</f>
        <v/>
      </c>
      <c r="P46" s="53" t="str">
        <f t="shared" si="2"/>
        <v/>
      </c>
      <c r="Q46" s="54" t="str">
        <f t="shared" si="5"/>
        <v/>
      </c>
      <c r="R46" s="39"/>
      <c r="S46" s="70" t="s">
        <v>75</v>
      </c>
      <c r="T46" s="70">
        <f>SUM(T39:T45)</f>
        <v>0</v>
      </c>
      <c r="U46" s="106">
        <f>SUM(U38:U45)</f>
        <v>0</v>
      </c>
      <c r="V46" s="41"/>
      <c r="AA46" s="41"/>
      <c r="AB46" s="41"/>
      <c r="AC46" s="41"/>
    </row>
    <row r="47" spans="1:34">
      <c r="A47" s="42"/>
      <c r="B47" s="43"/>
      <c r="C47" s="44"/>
      <c r="D47" s="44"/>
      <c r="E47" s="44"/>
      <c r="F47" s="45"/>
      <c r="G47" s="46"/>
      <c r="H47" s="47"/>
      <c r="I47" s="48" t="b">
        <f t="shared" ref="I47:I78" si="12">IF($D$5="Acquisition-amélioration",IF(G47="T1",IF(H47&lt;16.2,"plan à contrôler",""),IF(G47="T1'",IF(H47&lt;18,"plan à contrôler",""),IF(G47="T1 bis",IF(H47&lt;27,"plan à contrôler",""),IF(G47="T2",IF(H47&lt;45.4,"plan à contrôler",""),IF(G47="T3",IF(H47&lt;54,"plan à contrôler",""),IF(G47="T4",IF(H47&lt;66.6,"plan à contrôler",""),IF(G47="T5",IF(H47&lt;79.2,"plan à contrôler","")))))))),IF(G47="T1",IF(H47&lt;18,"plan à contrôler",""),IF(G47="T1'",IF(H47&lt;20,"plan à contrôler",""),IF(G47="T1 bis",IF(H47&lt;30,"plan à contrôler",""),IF(G47="T2",IF(H47&lt;46,"plan à contrôler",""),IF(G47="T3",IF(H47&lt;60,"plan à contrôler",""),IF(G47="T4",IF(H47&lt;74,"plan à contrôler",""),IF(G47="T5",IF(H47&lt;88,"plan à contrôler","")))))))))</f>
        <v>0</v>
      </c>
      <c r="J47" s="49" t="e">
        <f>VLOOKUP(G47,'4. Fiche prépa conv APL_RS'!$B$29:$H$35,IF(LEFT(A47,3)="PLS",6,IF(LEFT(A47,4)="PLUS",2,IF(LEFT(A47,4)="PLAI",4))))</f>
        <v>#N/A</v>
      </c>
      <c r="K47" s="50"/>
      <c r="L47" s="50"/>
      <c r="M47" s="51">
        <f t="shared" ref="M47:M78" si="13">K47+L47</f>
        <v>0</v>
      </c>
      <c r="N47" s="52" t="s">
        <v>60</v>
      </c>
      <c r="O47" s="51" t="str">
        <f>IF($A47="PLAI-adapté",IF($M$7=2,VLOOKUP($N47,Donnees!$G$6:$K$11,5,0),VLOOKUP($N47,Donnees!$G$6:$K$11,4,0)),"")</f>
        <v/>
      </c>
      <c r="P47" s="53" t="str">
        <f t="shared" ref="P47:P78" si="14">IF(A47="PLAI-adapté",IF(J47&lt;=O47, J47,O47),"")</f>
        <v/>
      </c>
      <c r="Q47" s="54" t="str">
        <f t="shared" si="5"/>
        <v/>
      </c>
      <c r="R47" s="39"/>
      <c r="U47" s="41"/>
      <c r="V47" s="41"/>
      <c r="AA47" s="41"/>
      <c r="AB47" s="41"/>
      <c r="AC47" s="41"/>
    </row>
    <row r="48" spans="1:34">
      <c r="A48" s="42"/>
      <c r="B48" s="43"/>
      <c r="C48" s="44"/>
      <c r="D48" s="44"/>
      <c r="E48" s="44"/>
      <c r="F48" s="45"/>
      <c r="G48" s="46"/>
      <c r="H48" s="47"/>
      <c r="I48" s="48" t="b">
        <f t="shared" si="12"/>
        <v>0</v>
      </c>
      <c r="J48" s="49" t="e">
        <f>VLOOKUP(G48,'4. Fiche prépa conv APL_RS'!$B$29:$H$35,IF(LEFT(A48,3)="PLS",6,IF(LEFT(A48,4)="PLUS",2,IF(LEFT(A48,4)="PLAI",4))))</f>
        <v>#N/A</v>
      </c>
      <c r="K48" s="50"/>
      <c r="L48" s="50"/>
      <c r="M48" s="51">
        <f t="shared" si="13"/>
        <v>0</v>
      </c>
      <c r="N48" s="52" t="s">
        <v>60</v>
      </c>
      <c r="O48" s="51" t="str">
        <f>IF($A48="PLAI-adapté",IF($M$7=2,VLOOKUP($N48,Donnees!$G$6:$K$11,5,0),VLOOKUP($N48,Donnees!$G$6:$K$11,4,0)),"")</f>
        <v/>
      </c>
      <c r="P48" s="53" t="str">
        <f t="shared" si="14"/>
        <v/>
      </c>
      <c r="Q48" s="54" t="str">
        <f t="shared" si="5"/>
        <v/>
      </c>
      <c r="R48" s="39"/>
      <c r="U48" s="41"/>
      <c r="V48" s="41"/>
      <c r="AA48" s="41"/>
      <c r="AB48" s="41"/>
      <c r="AC48" s="41"/>
    </row>
    <row r="49" spans="1:29">
      <c r="A49" s="42"/>
      <c r="B49" s="43"/>
      <c r="C49" s="44"/>
      <c r="D49" s="44"/>
      <c r="E49" s="44"/>
      <c r="F49" s="45"/>
      <c r="G49" s="46"/>
      <c r="H49" s="47"/>
      <c r="I49" s="48" t="b">
        <f t="shared" si="12"/>
        <v>0</v>
      </c>
      <c r="J49" s="49" t="e">
        <f>VLOOKUP(G49,'4. Fiche prépa conv APL_RS'!$B$29:$H$35,IF(LEFT(A49,3)="PLS",6,IF(LEFT(A49,4)="PLUS",2,IF(LEFT(A49,4)="PLAI",4))))</f>
        <v>#N/A</v>
      </c>
      <c r="K49" s="50"/>
      <c r="L49" s="50"/>
      <c r="M49" s="51">
        <f t="shared" si="13"/>
        <v>0</v>
      </c>
      <c r="N49" s="52" t="s">
        <v>60</v>
      </c>
      <c r="O49" s="51" t="str">
        <f>IF($A49="PLAI-adapté",IF($M$7=2,VLOOKUP($N49,Donnees!$G$6:$K$11,5,0),VLOOKUP($N49,Donnees!$G$6:$K$11,4,0)),"")</f>
        <v/>
      </c>
      <c r="P49" s="53" t="str">
        <f t="shared" si="14"/>
        <v/>
      </c>
      <c r="Q49" s="54" t="str">
        <f t="shared" si="5"/>
        <v/>
      </c>
      <c r="R49" s="39"/>
      <c r="S49" s="65" t="s">
        <v>63</v>
      </c>
      <c r="T49" s="66"/>
      <c r="U49" s="103"/>
      <c r="V49" s="41"/>
      <c r="AA49" s="41"/>
      <c r="AB49" s="41"/>
      <c r="AC49" s="41"/>
    </row>
    <row r="50" spans="1:29">
      <c r="A50" s="42"/>
      <c r="B50" s="43"/>
      <c r="C50" s="44"/>
      <c r="D50" s="44"/>
      <c r="E50" s="44"/>
      <c r="F50" s="45"/>
      <c r="G50" s="46"/>
      <c r="H50" s="47"/>
      <c r="I50" s="48" t="b">
        <f t="shared" si="12"/>
        <v>0</v>
      </c>
      <c r="J50" s="49" t="e">
        <f>VLOOKUP(G50,'4. Fiche prépa conv APL_RS'!$B$29:$H$35,IF(LEFT(A50,3)="PLS",6,IF(LEFT(A50,4)="PLUS",2,IF(LEFT(A50,4)="PLAI",4))))</f>
        <v>#N/A</v>
      </c>
      <c r="K50" s="50"/>
      <c r="L50" s="50"/>
      <c r="M50" s="51">
        <f t="shared" si="13"/>
        <v>0</v>
      </c>
      <c r="N50" s="52" t="s">
        <v>60</v>
      </c>
      <c r="O50" s="51" t="str">
        <f>IF($A50="PLAI-adapté",IF($M$7=2,VLOOKUP($N50,Donnees!$G$6:$K$11,5,0),VLOOKUP($N50,Donnees!$G$6:$K$11,4,0)),"")</f>
        <v/>
      </c>
      <c r="P50" s="53" t="str">
        <f t="shared" si="14"/>
        <v/>
      </c>
      <c r="Q50" s="54" t="str">
        <f t="shared" si="5"/>
        <v/>
      </c>
      <c r="R50" s="39"/>
      <c r="S50" s="68" t="s">
        <v>61</v>
      </c>
      <c r="T50" s="68">
        <f t="shared" ref="T50:T56" si="15">SUMPRODUCT(($G$14:$G$164=$S50)*($A$14:$A$164=$S$49))</f>
        <v>0</v>
      </c>
      <c r="U50" s="103">
        <f>SUMIFS($H$15:$H$164,$G$15:$G$164,S50,$A$15:$A$164,"PLS*")</f>
        <v>0</v>
      </c>
      <c r="V50" s="41"/>
      <c r="AA50" s="41"/>
      <c r="AB50" s="41"/>
      <c r="AC50" s="41"/>
    </row>
    <row r="51" spans="1:29">
      <c r="A51" s="42"/>
      <c r="B51" s="43"/>
      <c r="C51" s="44"/>
      <c r="D51" s="44"/>
      <c r="E51" s="44"/>
      <c r="F51" s="45"/>
      <c r="G51" s="46"/>
      <c r="H51" s="47"/>
      <c r="I51" s="48" t="b">
        <f t="shared" si="12"/>
        <v>0</v>
      </c>
      <c r="J51" s="49" t="e">
        <f>VLOOKUP(G51,'4. Fiche prépa conv APL_RS'!$B$29:$H$35,IF(LEFT(A51,3)="PLS",6,IF(LEFT(A51,4)="PLUS",2,IF(LEFT(A51,4)="PLAI",4))))</f>
        <v>#N/A</v>
      </c>
      <c r="K51" s="50"/>
      <c r="L51" s="50"/>
      <c r="M51" s="51">
        <f t="shared" si="13"/>
        <v>0</v>
      </c>
      <c r="N51" s="52" t="s">
        <v>60</v>
      </c>
      <c r="O51" s="51" t="str">
        <f>IF($A51="PLAI-adapté",IF($M$7=2,VLOOKUP($N51,Donnees!$G$6:$K$11,5,0),VLOOKUP($N51,Donnees!$G$6:$K$11,4,0)),"")</f>
        <v/>
      </c>
      <c r="P51" s="53" t="str">
        <f t="shared" si="14"/>
        <v/>
      </c>
      <c r="Q51" s="54" t="str">
        <f t="shared" si="5"/>
        <v/>
      </c>
      <c r="R51" s="39"/>
      <c r="S51" s="55" t="s">
        <v>65</v>
      </c>
      <c r="T51" s="68">
        <f t="shared" si="15"/>
        <v>0</v>
      </c>
      <c r="U51" s="103">
        <f t="shared" ref="U51:U56" si="16">SUMIFS($H$15:$H$164,$G$15:$G$164,S51,$A$15:$A$164,"PLS*")</f>
        <v>0</v>
      </c>
      <c r="V51" s="41"/>
      <c r="AA51" s="41"/>
      <c r="AB51" s="41"/>
      <c r="AC51" s="41"/>
    </row>
    <row r="52" spans="1:29">
      <c r="A52" s="42"/>
      <c r="B52" s="43"/>
      <c r="C52" s="44"/>
      <c r="D52" s="44"/>
      <c r="E52" s="44"/>
      <c r="F52" s="45"/>
      <c r="G52" s="46"/>
      <c r="H52" s="47"/>
      <c r="I52" s="48" t="b">
        <f t="shared" si="12"/>
        <v>0</v>
      </c>
      <c r="J52" s="49" t="e">
        <f>VLOOKUP(G52,'4. Fiche prépa conv APL_RS'!$B$29:$H$35,IF(LEFT(A52,3)="PLS",6,IF(LEFT(A52,4)="PLUS",2,IF(LEFT(A52,4)="PLAI",4))))</f>
        <v>#N/A</v>
      </c>
      <c r="K52" s="50"/>
      <c r="L52" s="50"/>
      <c r="M52" s="51">
        <f t="shared" si="13"/>
        <v>0</v>
      </c>
      <c r="N52" s="52" t="s">
        <v>60</v>
      </c>
      <c r="O52" s="51" t="str">
        <f>IF($A52="PLAI-adapté",IF($M$7=2,VLOOKUP($N52,Donnees!$G$6:$K$11,5,0),VLOOKUP($N52,Donnees!$G$6:$K$11,4,0)),"")</f>
        <v/>
      </c>
      <c r="P52" s="53" t="str">
        <f t="shared" si="14"/>
        <v/>
      </c>
      <c r="Q52" s="54" t="str">
        <f t="shared" si="5"/>
        <v/>
      </c>
      <c r="R52" s="39"/>
      <c r="S52" s="55" t="s">
        <v>67</v>
      </c>
      <c r="T52" s="68">
        <f t="shared" si="15"/>
        <v>0</v>
      </c>
      <c r="U52" s="103">
        <f t="shared" si="16"/>
        <v>0</v>
      </c>
      <c r="V52" s="41"/>
      <c r="AB52" s="41"/>
      <c r="AC52" s="41"/>
    </row>
    <row r="53" spans="1:29">
      <c r="A53" s="42"/>
      <c r="B53" s="43"/>
      <c r="C53" s="44"/>
      <c r="D53" s="44"/>
      <c r="E53" s="44"/>
      <c r="F53" s="45"/>
      <c r="G53" s="46"/>
      <c r="H53" s="47"/>
      <c r="I53" s="48" t="b">
        <f t="shared" si="12"/>
        <v>0</v>
      </c>
      <c r="J53" s="49" t="e">
        <f>VLOOKUP(G53,'4. Fiche prépa conv APL_RS'!$B$29:$H$35,IF(LEFT(A53,3)="PLS",6,IF(LEFT(A53,4)="PLUS",2,IF(LEFT(A53,4)="PLAI",4))))</f>
        <v>#N/A</v>
      </c>
      <c r="K53" s="50"/>
      <c r="L53" s="50"/>
      <c r="M53" s="51">
        <f t="shared" si="13"/>
        <v>0</v>
      </c>
      <c r="N53" s="52" t="s">
        <v>60</v>
      </c>
      <c r="O53" s="51" t="str">
        <f>IF($A53="PLAI-adapté",IF($M$7=2,VLOOKUP($N53,Donnees!$G$6:$K$11,5,0),VLOOKUP($N53,Donnees!$G$6:$K$11,4,0)),"")</f>
        <v/>
      </c>
      <c r="P53" s="53" t="str">
        <f t="shared" si="14"/>
        <v/>
      </c>
      <c r="Q53" s="54" t="str">
        <f t="shared" si="5"/>
        <v/>
      </c>
      <c r="R53" s="39"/>
      <c r="S53" s="55" t="s">
        <v>59</v>
      </c>
      <c r="T53" s="68">
        <f t="shared" si="15"/>
        <v>0</v>
      </c>
      <c r="U53" s="103">
        <f t="shared" si="16"/>
        <v>0</v>
      </c>
      <c r="V53" s="41"/>
      <c r="AA53" s="41"/>
      <c r="AB53" s="41"/>
      <c r="AC53" s="41"/>
    </row>
    <row r="54" spans="1:29">
      <c r="A54" s="42"/>
      <c r="B54" s="43"/>
      <c r="C54" s="62"/>
      <c r="D54" s="62"/>
      <c r="E54" s="62"/>
      <c r="F54" s="45"/>
      <c r="G54" s="46"/>
      <c r="H54" s="64"/>
      <c r="I54" s="48" t="b">
        <f t="shared" si="12"/>
        <v>0</v>
      </c>
      <c r="J54" s="49" t="e">
        <f>VLOOKUP(G54,'4. Fiche prépa conv APL_RS'!$B$29:$H$35,IF(LEFT(A54,3)="PLS",6,IF(LEFT(A54,4)="PLUS",2,IF(LEFT(A54,4)="PLAI",4))))</f>
        <v>#N/A</v>
      </c>
      <c r="K54" s="50"/>
      <c r="L54" s="50"/>
      <c r="M54" s="51">
        <f t="shared" si="13"/>
        <v>0</v>
      </c>
      <c r="N54" s="52" t="s">
        <v>60</v>
      </c>
      <c r="O54" s="51" t="str">
        <f>IF($A54="PLAI-adapté",IF($M$7=2,VLOOKUP($N54,Donnees!$G$6:$K$11,5,0),VLOOKUP($N54,Donnees!$G$6:$K$11,4,0)),"")</f>
        <v/>
      </c>
      <c r="P54" s="53" t="str">
        <f t="shared" si="14"/>
        <v/>
      </c>
      <c r="Q54" s="54" t="str">
        <f t="shared" si="5"/>
        <v/>
      </c>
      <c r="R54" s="39"/>
      <c r="S54" s="55" t="s">
        <v>64</v>
      </c>
      <c r="T54" s="68">
        <f t="shared" si="15"/>
        <v>0</v>
      </c>
      <c r="U54" s="103">
        <f t="shared" si="16"/>
        <v>0</v>
      </c>
      <c r="V54" s="41"/>
      <c r="AA54" s="41"/>
      <c r="AB54" s="41"/>
      <c r="AC54" s="41"/>
    </row>
    <row r="55" spans="1:29">
      <c r="A55" s="42"/>
      <c r="B55" s="43"/>
      <c r="C55" s="62"/>
      <c r="D55" s="62"/>
      <c r="E55" s="62"/>
      <c r="F55" s="45"/>
      <c r="G55" s="46"/>
      <c r="H55" s="64"/>
      <c r="I55" s="48" t="b">
        <f t="shared" si="12"/>
        <v>0</v>
      </c>
      <c r="J55" s="49" t="e">
        <f>VLOOKUP(G55,'4. Fiche prépa conv APL_RS'!$B$29:$H$35,IF(LEFT(A55,3)="PLS",6,IF(LEFT(A55,4)="PLUS",2,IF(LEFT(A55,4)="PLAI",4))))</f>
        <v>#N/A</v>
      </c>
      <c r="K55" s="50"/>
      <c r="L55" s="50"/>
      <c r="M55" s="51">
        <f t="shared" si="13"/>
        <v>0</v>
      </c>
      <c r="N55" s="52" t="s">
        <v>60</v>
      </c>
      <c r="O55" s="51" t="str">
        <f>IF($A55="PLAI-adapté",IF($M$7=2,VLOOKUP($N55,Donnees!$G$6:$K$11,5,0),VLOOKUP($N55,Donnees!$G$6:$K$11,4,0)),"")</f>
        <v/>
      </c>
      <c r="P55" s="53" t="str">
        <f t="shared" si="14"/>
        <v/>
      </c>
      <c r="Q55" s="54" t="str">
        <f t="shared" si="5"/>
        <v/>
      </c>
      <c r="R55" s="39"/>
      <c r="S55" s="55" t="s">
        <v>70</v>
      </c>
      <c r="T55" s="68">
        <f t="shared" si="15"/>
        <v>0</v>
      </c>
      <c r="U55" s="103">
        <f t="shared" si="16"/>
        <v>0</v>
      </c>
      <c r="V55" s="41"/>
      <c r="AA55" s="41"/>
      <c r="AB55" s="41"/>
      <c r="AC55" s="41"/>
    </row>
    <row r="56" spans="1:29">
      <c r="A56" s="42"/>
      <c r="B56" s="43"/>
      <c r="C56" s="75"/>
      <c r="D56" s="75"/>
      <c r="E56" s="75"/>
      <c r="F56" s="45"/>
      <c r="G56" s="46"/>
      <c r="H56" s="76"/>
      <c r="I56" s="48" t="b">
        <f t="shared" si="12"/>
        <v>0</v>
      </c>
      <c r="J56" s="49" t="e">
        <f>VLOOKUP(G56,'4. Fiche prépa conv APL_RS'!$B$29:$H$35,IF(LEFT(A56,3)="PLS",6,IF(LEFT(A56,4)="PLUS",2,IF(LEFT(A56,4)="PLAI",4))))</f>
        <v>#N/A</v>
      </c>
      <c r="K56" s="50"/>
      <c r="L56" s="50"/>
      <c r="M56" s="51">
        <f t="shared" si="13"/>
        <v>0</v>
      </c>
      <c r="N56" s="52" t="s">
        <v>60</v>
      </c>
      <c r="O56" s="51" t="str">
        <f>IF($A56="PLAI-adapté",IF($M$7=2,VLOOKUP($N56,Donnees!$G$6:$K$11,5,0),VLOOKUP($N56,Donnees!$G$6:$K$11,4,0)),"")</f>
        <v/>
      </c>
      <c r="P56" s="53" t="str">
        <f t="shared" si="14"/>
        <v/>
      </c>
      <c r="Q56" s="54" t="str">
        <f t="shared" si="5"/>
        <v/>
      </c>
      <c r="R56" s="39"/>
      <c r="S56" s="55" t="s">
        <v>71</v>
      </c>
      <c r="T56" s="68">
        <f t="shared" si="15"/>
        <v>0</v>
      </c>
      <c r="U56" s="103">
        <f t="shared" si="16"/>
        <v>0</v>
      </c>
      <c r="V56" s="41"/>
      <c r="AA56" s="41"/>
      <c r="AB56" s="41"/>
      <c r="AC56" s="41"/>
    </row>
    <row r="57" spans="1:29">
      <c r="A57" s="42"/>
      <c r="B57" s="43"/>
      <c r="C57" s="75"/>
      <c r="D57" s="75"/>
      <c r="E57" s="75"/>
      <c r="F57" s="45"/>
      <c r="G57" s="46"/>
      <c r="H57" s="76"/>
      <c r="I57" s="48" t="b">
        <f t="shared" si="12"/>
        <v>0</v>
      </c>
      <c r="J57" s="49" t="e">
        <f>VLOOKUP(G57,'4. Fiche prépa conv APL_RS'!$B$29:$H$35,IF(LEFT(A57,3)="PLS",6,IF(LEFT(A57,4)="PLUS",2,IF(LEFT(A57,4)="PLAI",4))))</f>
        <v>#N/A</v>
      </c>
      <c r="K57" s="50"/>
      <c r="L57" s="50"/>
      <c r="M57" s="51">
        <f t="shared" si="13"/>
        <v>0</v>
      </c>
      <c r="N57" s="52" t="s">
        <v>60</v>
      </c>
      <c r="O57" s="51" t="str">
        <f>IF($A57="PLAI-adapté",IF($M$7=2,VLOOKUP($N57,Donnees!$G$6:$K$11,5,0),VLOOKUP($N57,Donnees!$G$6:$K$11,4,0)),"")</f>
        <v/>
      </c>
      <c r="P57" s="53" t="str">
        <f t="shared" si="14"/>
        <v/>
      </c>
      <c r="Q57" s="54" t="str">
        <f t="shared" si="5"/>
        <v/>
      </c>
      <c r="R57" s="39"/>
      <c r="S57" s="70" t="s">
        <v>76</v>
      </c>
      <c r="T57" s="70">
        <f>SUM(T50:T56)</f>
        <v>0</v>
      </c>
      <c r="U57" s="106">
        <f>SUM(U49:U56)</f>
        <v>0</v>
      </c>
      <c r="V57" s="41"/>
      <c r="AA57" s="41"/>
      <c r="AB57" s="41"/>
      <c r="AC57" s="41"/>
    </row>
    <row r="58" spans="1:29">
      <c r="A58" s="42"/>
      <c r="B58" s="43"/>
      <c r="C58" s="75"/>
      <c r="D58" s="75"/>
      <c r="E58" s="75"/>
      <c r="F58" s="45"/>
      <c r="G58" s="46"/>
      <c r="H58" s="76"/>
      <c r="I58" s="48" t="b">
        <f t="shared" si="12"/>
        <v>0</v>
      </c>
      <c r="J58" s="49" t="e">
        <f>VLOOKUP(G58,'4. Fiche prépa conv APL_RS'!$B$29:$H$35,IF(LEFT(A58,3)="PLS",6,IF(LEFT(A58,4)="PLUS",2,IF(LEFT(A58,4)="PLAI",4))))</f>
        <v>#N/A</v>
      </c>
      <c r="K58" s="50"/>
      <c r="L58" s="50"/>
      <c r="M58" s="51">
        <f t="shared" si="13"/>
        <v>0</v>
      </c>
      <c r="N58" s="52" t="s">
        <v>60</v>
      </c>
      <c r="O58" s="51" t="str">
        <f>IF($A58="PLAI-adapté",IF($M$7=2,VLOOKUP($N58,Donnees!$G$6:$K$11,5,0),VLOOKUP($N58,Donnees!$G$6:$K$11,4,0)),"")</f>
        <v/>
      </c>
      <c r="P58" s="53" t="str">
        <f t="shared" si="14"/>
        <v/>
      </c>
      <c r="Q58" s="54" t="str">
        <f t="shared" si="5"/>
        <v/>
      </c>
      <c r="R58" s="39"/>
      <c r="U58" s="41"/>
      <c r="V58" s="41"/>
      <c r="AA58" s="41"/>
      <c r="AB58" s="41"/>
      <c r="AC58" s="41"/>
    </row>
    <row r="59" spans="1:29">
      <c r="A59" s="42"/>
      <c r="B59" s="43"/>
      <c r="C59" s="75"/>
      <c r="D59" s="75"/>
      <c r="E59" s="75"/>
      <c r="F59" s="45"/>
      <c r="G59" s="46"/>
      <c r="H59" s="76"/>
      <c r="I59" s="48" t="b">
        <f t="shared" si="12"/>
        <v>0</v>
      </c>
      <c r="J59" s="49" t="e">
        <f>VLOOKUP(G59,'4. Fiche prépa conv APL_RS'!$B$29:$H$35,IF(LEFT(A59,3)="PLS",6,IF(LEFT(A59,4)="PLUS",2,IF(LEFT(A59,4)="PLAI",4))))</f>
        <v>#N/A</v>
      </c>
      <c r="K59" s="50"/>
      <c r="L59" s="50"/>
      <c r="M59" s="51">
        <f t="shared" si="13"/>
        <v>0</v>
      </c>
      <c r="N59" s="52" t="s">
        <v>60</v>
      </c>
      <c r="O59" s="51" t="str">
        <f>IF($A59="PLAI-adapté",IF($M$7=2,VLOOKUP($N59,Donnees!$G$6:$K$11,5,0),VLOOKUP($N59,Donnees!$G$6:$K$11,4,0)),"")</f>
        <v/>
      </c>
      <c r="P59" s="53" t="str">
        <f t="shared" si="14"/>
        <v/>
      </c>
      <c r="Q59" s="54" t="str">
        <f t="shared" si="5"/>
        <v/>
      </c>
      <c r="R59" s="39"/>
      <c r="S59" s="40" t="s">
        <v>77</v>
      </c>
      <c r="T59" s="40">
        <f>T57+T46+T35</f>
        <v>0</v>
      </c>
      <c r="AA59" s="41"/>
      <c r="AB59" s="41"/>
      <c r="AC59" s="41"/>
    </row>
    <row r="60" spans="1:29">
      <c r="A60" s="42"/>
      <c r="B60" s="43"/>
      <c r="C60" s="75"/>
      <c r="D60" s="75"/>
      <c r="E60" s="75"/>
      <c r="F60" s="45"/>
      <c r="G60" s="46"/>
      <c r="H60" s="76"/>
      <c r="I60" s="48" t="b">
        <f t="shared" si="12"/>
        <v>0</v>
      </c>
      <c r="J60" s="49" t="e">
        <f>VLOOKUP(G60,'4. Fiche prépa conv APL_RS'!$B$29:$H$35,IF(LEFT(A60,3)="PLS",6,IF(LEFT(A60,4)="PLUS",2,IF(LEFT(A60,4)="PLAI",4))))</f>
        <v>#N/A</v>
      </c>
      <c r="K60" s="50"/>
      <c r="L60" s="50"/>
      <c r="M60" s="51">
        <f t="shared" si="13"/>
        <v>0</v>
      </c>
      <c r="N60" s="52" t="s">
        <v>60</v>
      </c>
      <c r="O60" s="51" t="str">
        <f>IF($A60="PLAI-adapté",IF($M$7=2,VLOOKUP($N60,Donnees!$G$6:$K$11,5,0),VLOOKUP($N60,Donnees!$G$6:$K$11,4,0)),"")</f>
        <v/>
      </c>
      <c r="P60" s="53" t="str">
        <f t="shared" si="14"/>
        <v/>
      </c>
      <c r="Q60" s="54" t="str">
        <f t="shared" si="5"/>
        <v/>
      </c>
      <c r="R60" s="39"/>
      <c r="AA60" s="41"/>
      <c r="AB60" s="41"/>
      <c r="AC60" s="41"/>
    </row>
    <row r="61" spans="1:29">
      <c r="A61" s="42"/>
      <c r="B61" s="43"/>
      <c r="C61" s="75"/>
      <c r="D61" s="75"/>
      <c r="E61" s="75"/>
      <c r="F61" s="45"/>
      <c r="G61" s="46"/>
      <c r="H61" s="76"/>
      <c r="I61" s="48" t="b">
        <f t="shared" si="12"/>
        <v>0</v>
      </c>
      <c r="J61" s="49" t="e">
        <f>VLOOKUP(G61,'4. Fiche prépa conv APL_RS'!$B$29:$H$35,IF(LEFT(A61,3)="PLS",6,IF(LEFT(A61,4)="PLUS",2,IF(LEFT(A61,4)="PLAI",4))))</f>
        <v>#N/A</v>
      </c>
      <c r="K61" s="50"/>
      <c r="L61" s="50"/>
      <c r="M61" s="51">
        <f t="shared" si="13"/>
        <v>0</v>
      </c>
      <c r="N61" s="52" t="s">
        <v>60</v>
      </c>
      <c r="O61" s="51" t="str">
        <f>IF($A61="PLAI-adapté",IF($M$7=2,VLOOKUP($N61,Donnees!$G$6:$K$11,5,0),VLOOKUP($N61,Donnees!$G$6:$K$11,4,0)),"")</f>
        <v/>
      </c>
      <c r="P61" s="53" t="str">
        <f t="shared" si="14"/>
        <v/>
      </c>
      <c r="Q61" s="54" t="str">
        <f t="shared" si="5"/>
        <v/>
      </c>
      <c r="R61" s="39"/>
      <c r="S61" s="77" t="s">
        <v>78</v>
      </c>
      <c r="T61" s="78" t="e">
        <f>AVERAGEIF(L15:L164,"&lt;&gt; 0",L15:L164)</f>
        <v>#DIV/0!</v>
      </c>
      <c r="U61" s="79" t="e">
        <f>IF(T61&gt;30,"P+M à crontrôler","OK")</f>
        <v>#DIV/0!</v>
      </c>
      <c r="V61" s="313"/>
      <c r="AA61" s="41"/>
      <c r="AB61" s="41"/>
      <c r="AC61" s="41"/>
    </row>
    <row r="62" spans="1:29">
      <c r="A62" s="42"/>
      <c r="B62" s="43"/>
      <c r="C62" s="75"/>
      <c r="D62" s="75"/>
      <c r="E62" s="75"/>
      <c r="F62" s="45"/>
      <c r="G62" s="46"/>
      <c r="H62" s="76"/>
      <c r="I62" s="48" t="b">
        <f t="shared" si="12"/>
        <v>0</v>
      </c>
      <c r="J62" s="49" t="e">
        <f>VLOOKUP(G62,'4. Fiche prépa conv APL_RS'!$B$29:$H$35,IF(LEFT(A62,3)="PLS",6,IF(LEFT(A62,4)="PLUS",2,IF(LEFT(A62,4)="PLAI",4))))</f>
        <v>#N/A</v>
      </c>
      <c r="K62" s="50"/>
      <c r="L62" s="50"/>
      <c r="M62" s="51">
        <f t="shared" si="13"/>
        <v>0</v>
      </c>
      <c r="N62" s="52" t="s">
        <v>60</v>
      </c>
      <c r="O62" s="51" t="str">
        <f>IF($A62="PLAI-adapté",IF($M$7=2,VLOOKUP($N62,Donnees!$G$6:$K$11,5,0),VLOOKUP($N62,Donnees!$G$6:$K$11,4,0)),"")</f>
        <v/>
      </c>
      <c r="P62" s="53" t="str">
        <f t="shared" si="14"/>
        <v/>
      </c>
      <c r="Q62" s="54" t="str">
        <f t="shared" si="5"/>
        <v/>
      </c>
      <c r="R62" s="39"/>
      <c r="AB62" s="41"/>
      <c r="AC62" s="41"/>
    </row>
    <row r="63" spans="1:29" s="80" customFormat="1">
      <c r="A63" s="42"/>
      <c r="B63" s="43"/>
      <c r="C63" s="75"/>
      <c r="D63" s="75"/>
      <c r="E63" s="75"/>
      <c r="F63" s="45"/>
      <c r="G63" s="46"/>
      <c r="H63" s="76"/>
      <c r="I63" s="48" t="b">
        <f t="shared" si="12"/>
        <v>0</v>
      </c>
      <c r="J63" s="49" t="e">
        <f>VLOOKUP(G63,'4. Fiche prépa conv APL_RS'!$B$29:$H$35,IF(LEFT(A63,3)="PLS",6,IF(LEFT(A63,4)="PLUS",2,IF(LEFT(A63,4)="PLAI",4))))</f>
        <v>#N/A</v>
      </c>
      <c r="K63" s="50"/>
      <c r="L63" s="50"/>
      <c r="M63" s="51">
        <f t="shared" si="13"/>
        <v>0</v>
      </c>
      <c r="N63" s="52" t="s">
        <v>60</v>
      </c>
      <c r="O63" s="51" t="str">
        <f>IF($A63="PLAI-adapté",IF($M$7=2,VLOOKUP($N63,Donnees!$G$6:$K$11,5,0),VLOOKUP($N63,Donnees!$G$6:$K$11,4,0)),"")</f>
        <v/>
      </c>
      <c r="P63" s="53" t="str">
        <f t="shared" si="14"/>
        <v/>
      </c>
      <c r="Q63" s="54" t="str">
        <f t="shared" si="5"/>
        <v/>
      </c>
      <c r="R63" s="39"/>
      <c r="S63" s="27"/>
      <c r="T63" s="27"/>
      <c r="U63" s="27"/>
      <c r="V63" s="27"/>
      <c r="Y63" s="81"/>
      <c r="Z63" s="81"/>
      <c r="AA63" s="41"/>
      <c r="AB63" s="41"/>
      <c r="AC63" s="41"/>
    </row>
    <row r="64" spans="1:29" s="80" customFormat="1">
      <c r="A64" s="42"/>
      <c r="B64" s="43"/>
      <c r="C64" s="75"/>
      <c r="D64" s="75"/>
      <c r="E64" s="75"/>
      <c r="F64" s="45"/>
      <c r="G64" s="46"/>
      <c r="H64" s="76"/>
      <c r="I64" s="48" t="b">
        <f t="shared" si="12"/>
        <v>0</v>
      </c>
      <c r="J64" s="49" t="e">
        <f>VLOOKUP(G64,'4. Fiche prépa conv APL_RS'!$B$29:$H$35,IF(LEFT(A64,3)="PLS",6,IF(LEFT(A64,4)="PLUS",2,IF(LEFT(A64,4)="PLAI",4))))</f>
        <v>#N/A</v>
      </c>
      <c r="K64" s="50"/>
      <c r="L64" s="50"/>
      <c r="M64" s="51">
        <f t="shared" si="13"/>
        <v>0</v>
      </c>
      <c r="N64" s="52" t="s">
        <v>60</v>
      </c>
      <c r="O64" s="51" t="str">
        <f>IF($A64="PLAI-adapté",IF($M$7=2,VLOOKUP($N64,Donnees!$G$6:$K$11,5,0),VLOOKUP($N64,Donnees!$G$6:$K$11,4,0)),"")</f>
        <v/>
      </c>
      <c r="P64" s="53" t="str">
        <f t="shared" si="14"/>
        <v/>
      </c>
      <c r="Q64" s="54" t="str">
        <f t="shared" si="5"/>
        <v/>
      </c>
      <c r="R64" s="39"/>
      <c r="S64" s="27"/>
      <c r="T64" s="27"/>
      <c r="U64" s="27"/>
      <c r="V64" s="27"/>
      <c r="X64" s="81"/>
      <c r="Y64" s="81"/>
      <c r="Z64" s="81"/>
      <c r="AA64" s="41"/>
      <c r="AB64" s="41"/>
      <c r="AC64" s="41"/>
    </row>
    <row r="65" spans="1:29">
      <c r="A65" s="42"/>
      <c r="B65" s="43"/>
      <c r="C65" s="75"/>
      <c r="D65" s="75"/>
      <c r="E65" s="75"/>
      <c r="F65" s="45"/>
      <c r="G65" s="46"/>
      <c r="H65" s="76"/>
      <c r="I65" s="48" t="b">
        <f t="shared" si="12"/>
        <v>0</v>
      </c>
      <c r="J65" s="49" t="e">
        <f>VLOOKUP(G65,'4. Fiche prépa conv APL_RS'!$B$29:$H$35,IF(LEFT(A65,3)="PLS",6,IF(LEFT(A65,4)="PLUS",2,IF(LEFT(A65,4)="PLAI",4))))</f>
        <v>#N/A</v>
      </c>
      <c r="K65" s="50"/>
      <c r="L65" s="50"/>
      <c r="M65" s="51">
        <f t="shared" si="13"/>
        <v>0</v>
      </c>
      <c r="N65" s="52" t="s">
        <v>60</v>
      </c>
      <c r="O65" s="51" t="str">
        <f>IF($A65="PLAI-adapté",IF($M$7=2,VLOOKUP($N65,Donnees!$G$6:$K$11,5,0),VLOOKUP($N65,Donnees!$G$6:$K$11,4,0)),"")</f>
        <v/>
      </c>
      <c r="P65" s="53" t="str">
        <f t="shared" si="14"/>
        <v/>
      </c>
      <c r="Q65" s="54" t="str">
        <f t="shared" si="5"/>
        <v/>
      </c>
      <c r="R65" s="39"/>
      <c r="S65" s="41"/>
      <c r="T65" s="41"/>
      <c r="U65" s="41"/>
      <c r="V65" s="41"/>
      <c r="X65" s="81"/>
      <c r="AA65" s="41"/>
      <c r="AB65" s="41"/>
      <c r="AC65" s="41"/>
    </row>
    <row r="66" spans="1:29">
      <c r="A66" s="42"/>
      <c r="B66" s="43"/>
      <c r="C66" s="75"/>
      <c r="D66" s="75"/>
      <c r="E66" s="75"/>
      <c r="F66" s="45"/>
      <c r="G66" s="46"/>
      <c r="H66" s="76"/>
      <c r="I66" s="48" t="b">
        <f t="shared" si="12"/>
        <v>0</v>
      </c>
      <c r="J66" s="49" t="e">
        <f>VLOOKUP(G66,'4. Fiche prépa conv APL_RS'!$B$29:$H$35,IF(LEFT(A66,3)="PLS",6,IF(LEFT(A66,4)="PLUS",2,IF(LEFT(A66,4)="PLAI",4))))</f>
        <v>#N/A</v>
      </c>
      <c r="K66" s="50"/>
      <c r="L66" s="50"/>
      <c r="M66" s="51">
        <f t="shared" si="13"/>
        <v>0</v>
      </c>
      <c r="N66" s="52" t="s">
        <v>60</v>
      </c>
      <c r="O66" s="51" t="str">
        <f>IF($A66="PLAI-adapté",IF($M$7=2,VLOOKUP($N66,Donnees!$G$6:$K$11,5,0),VLOOKUP($N66,Donnees!$G$6:$K$11,4,0)),"")</f>
        <v/>
      </c>
      <c r="P66" s="53" t="str">
        <f t="shared" si="14"/>
        <v/>
      </c>
      <c r="Q66" s="54" t="str">
        <f t="shared" si="5"/>
        <v/>
      </c>
      <c r="R66" s="39"/>
      <c r="S66" s="41"/>
      <c r="T66" s="41"/>
      <c r="U66" s="41"/>
      <c r="V66" s="41"/>
      <c r="AA66" s="41"/>
      <c r="AB66" s="41"/>
      <c r="AC66" s="41"/>
    </row>
    <row r="67" spans="1:29">
      <c r="A67" s="42"/>
      <c r="B67" s="43"/>
      <c r="C67" s="75"/>
      <c r="D67" s="75"/>
      <c r="E67" s="75"/>
      <c r="F67" s="45"/>
      <c r="G67" s="46"/>
      <c r="H67" s="76"/>
      <c r="I67" s="48" t="b">
        <f t="shared" si="12"/>
        <v>0</v>
      </c>
      <c r="J67" s="49" t="e">
        <f>VLOOKUP(G67,'4. Fiche prépa conv APL_RS'!$B$29:$H$35,IF(LEFT(A67,3)="PLS",6,IF(LEFT(A67,4)="PLUS",2,IF(LEFT(A67,4)="PLAI",4))))</f>
        <v>#N/A</v>
      </c>
      <c r="K67" s="50"/>
      <c r="L67" s="50"/>
      <c r="M67" s="51">
        <f t="shared" si="13"/>
        <v>0</v>
      </c>
      <c r="N67" s="52" t="s">
        <v>60</v>
      </c>
      <c r="O67" s="51" t="str">
        <f>IF($A67="PLAI-adapté",IF($M$7=2,VLOOKUP($N67,Donnees!$G$6:$K$11,5,0),VLOOKUP($N67,Donnees!$G$6:$K$11,4,0)),"")</f>
        <v/>
      </c>
      <c r="P67" s="53" t="str">
        <f t="shared" si="14"/>
        <v/>
      </c>
      <c r="Q67" s="54" t="str">
        <f t="shared" si="5"/>
        <v/>
      </c>
      <c r="R67" s="39"/>
      <c r="S67" s="41"/>
      <c r="T67" s="41"/>
      <c r="U67" s="41"/>
      <c r="V67" s="41"/>
      <c r="AA67" s="41"/>
      <c r="AB67" s="41"/>
      <c r="AC67" s="41"/>
    </row>
    <row r="68" spans="1:29">
      <c r="A68" s="42"/>
      <c r="B68" s="43"/>
      <c r="C68" s="75"/>
      <c r="D68" s="75"/>
      <c r="E68" s="75"/>
      <c r="F68" s="45"/>
      <c r="G68" s="46"/>
      <c r="H68" s="76"/>
      <c r="I68" s="48" t="b">
        <f t="shared" si="12"/>
        <v>0</v>
      </c>
      <c r="J68" s="49" t="e">
        <f>VLOOKUP(G68,'4. Fiche prépa conv APL_RS'!$B$29:$H$35,IF(LEFT(A68,3)="PLS",6,IF(LEFT(A68,4)="PLUS",2,IF(LEFT(A68,4)="PLAI",4))))</f>
        <v>#N/A</v>
      </c>
      <c r="K68" s="50"/>
      <c r="L68" s="50"/>
      <c r="M68" s="51">
        <f t="shared" si="13"/>
        <v>0</v>
      </c>
      <c r="N68" s="52" t="s">
        <v>60</v>
      </c>
      <c r="O68" s="51" t="str">
        <f>IF($A68="PLAI-adapté",IF($M$7=2,VLOOKUP($N68,Donnees!$G$6:$K$11,5,0),VLOOKUP($N68,Donnees!$G$6:$K$11,4,0)),"")</f>
        <v/>
      </c>
      <c r="P68" s="53" t="str">
        <f t="shared" si="14"/>
        <v/>
      </c>
      <c r="Q68" s="54" t="str">
        <f t="shared" si="5"/>
        <v/>
      </c>
      <c r="R68" s="39"/>
      <c r="U68" s="41"/>
      <c r="V68" s="41"/>
      <c r="AA68" s="41"/>
      <c r="AB68" s="41"/>
      <c r="AC68" s="41"/>
    </row>
    <row r="69" spans="1:29">
      <c r="A69" s="42"/>
      <c r="B69" s="43"/>
      <c r="C69" s="75"/>
      <c r="D69" s="75"/>
      <c r="E69" s="75"/>
      <c r="F69" s="45"/>
      <c r="G69" s="46"/>
      <c r="H69" s="76"/>
      <c r="I69" s="48" t="b">
        <f t="shared" si="12"/>
        <v>0</v>
      </c>
      <c r="J69" s="49" t="e">
        <f>VLOOKUP(G69,'4. Fiche prépa conv APL_RS'!$B$29:$H$35,IF(LEFT(A69,3)="PLS",6,IF(LEFT(A69,4)="PLUS",2,IF(LEFT(A69,4)="PLAI",4))))</f>
        <v>#N/A</v>
      </c>
      <c r="K69" s="50"/>
      <c r="L69" s="50"/>
      <c r="M69" s="51">
        <f t="shared" si="13"/>
        <v>0</v>
      </c>
      <c r="N69" s="52" t="s">
        <v>60</v>
      </c>
      <c r="O69" s="51" t="str">
        <f>IF($A69="PLAI-adapté",IF($M$7=2,VLOOKUP($N69,Donnees!$G$6:$K$11,5,0),VLOOKUP($N69,Donnees!$G$6:$K$11,4,0)),"")</f>
        <v/>
      </c>
      <c r="P69" s="53" t="str">
        <f t="shared" si="14"/>
        <v/>
      </c>
      <c r="Q69" s="54" t="str">
        <f t="shared" si="5"/>
        <v/>
      </c>
      <c r="R69" s="39"/>
      <c r="AA69" s="41"/>
      <c r="AB69" s="41"/>
      <c r="AC69" s="41"/>
    </row>
    <row r="70" spans="1:29">
      <c r="A70" s="42"/>
      <c r="B70" s="43"/>
      <c r="C70" s="75"/>
      <c r="D70" s="75"/>
      <c r="E70" s="75"/>
      <c r="F70" s="45"/>
      <c r="G70" s="46"/>
      <c r="H70" s="76"/>
      <c r="I70" s="48" t="b">
        <f t="shared" si="12"/>
        <v>0</v>
      </c>
      <c r="J70" s="49" t="e">
        <f>VLOOKUP(G70,'4. Fiche prépa conv APL_RS'!$B$29:$H$35,IF(LEFT(A70,3)="PLS",6,IF(LEFT(A70,4)="PLUS",2,IF(LEFT(A70,4)="PLAI",4))))</f>
        <v>#N/A</v>
      </c>
      <c r="K70" s="50"/>
      <c r="L70" s="50"/>
      <c r="M70" s="51">
        <f t="shared" si="13"/>
        <v>0</v>
      </c>
      <c r="N70" s="52" t="s">
        <v>60</v>
      </c>
      <c r="O70" s="51" t="str">
        <f>IF($A70="PLAI-adapté",IF($M$7=2,VLOOKUP($N70,Donnees!$G$6:$K$11,5,0),VLOOKUP($N70,Donnees!$G$6:$K$11,4,0)),"")</f>
        <v/>
      </c>
      <c r="P70" s="53" t="str">
        <f t="shared" si="14"/>
        <v/>
      </c>
      <c r="Q70" s="54" t="str">
        <f t="shared" si="5"/>
        <v/>
      </c>
      <c r="R70" s="39"/>
      <c r="S70" s="81" t="s">
        <v>79</v>
      </c>
      <c r="T70" s="27" t="s">
        <v>66</v>
      </c>
      <c r="AA70" s="41"/>
      <c r="AB70" s="41"/>
      <c r="AC70" s="41"/>
    </row>
    <row r="71" spans="1:29">
      <c r="A71" s="42"/>
      <c r="B71" s="43"/>
      <c r="C71" s="75"/>
      <c r="D71" s="75"/>
      <c r="E71" s="75"/>
      <c r="F71" s="45"/>
      <c r="G71" s="46"/>
      <c r="H71" s="76"/>
      <c r="I71" s="48" t="b">
        <f t="shared" si="12"/>
        <v>0</v>
      </c>
      <c r="J71" s="49" t="e">
        <f>VLOOKUP(G71,'4. Fiche prépa conv APL_RS'!$B$29:$H$35,IF(LEFT(A71,3)="PLS",6,IF(LEFT(A71,4)="PLUS",2,IF(LEFT(A71,4)="PLAI",4))))</f>
        <v>#N/A</v>
      </c>
      <c r="K71" s="50"/>
      <c r="L71" s="50"/>
      <c r="M71" s="51">
        <f t="shared" si="13"/>
        <v>0</v>
      </c>
      <c r="N71" s="52" t="s">
        <v>60</v>
      </c>
      <c r="O71" s="51" t="str">
        <f>IF($A71="PLAI-adapté",IF($M$7=2,VLOOKUP($N71,Donnees!$G$6:$K$11,5,0),VLOOKUP($N71,Donnees!$G$6:$K$11,4,0)),"")</f>
        <v/>
      </c>
      <c r="P71" s="53" t="str">
        <f t="shared" si="14"/>
        <v/>
      </c>
      <c r="Q71" s="54" t="str">
        <f t="shared" si="5"/>
        <v/>
      </c>
      <c r="R71" s="39"/>
      <c r="S71" s="82"/>
      <c r="T71" s="83"/>
      <c r="AA71" s="41"/>
      <c r="AB71" s="41"/>
      <c r="AC71" s="41"/>
    </row>
    <row r="72" spans="1:29">
      <c r="A72" s="42"/>
      <c r="B72" s="43"/>
      <c r="C72" s="75"/>
      <c r="D72" s="75"/>
      <c r="E72" s="75"/>
      <c r="F72" s="45"/>
      <c r="G72" s="46"/>
      <c r="H72" s="76"/>
      <c r="I72" s="48" t="b">
        <f t="shared" si="12"/>
        <v>0</v>
      </c>
      <c r="J72" s="49" t="e">
        <f>VLOOKUP(G72,'4. Fiche prépa conv APL_RS'!$B$29:$H$35,IF(LEFT(A72,3)="PLS",6,IF(LEFT(A72,4)="PLUS",2,IF(LEFT(A72,4)="PLAI",4))))</f>
        <v>#N/A</v>
      </c>
      <c r="K72" s="50"/>
      <c r="L72" s="50"/>
      <c r="M72" s="51">
        <f t="shared" si="13"/>
        <v>0</v>
      </c>
      <c r="N72" s="52" t="s">
        <v>60</v>
      </c>
      <c r="O72" s="51" t="str">
        <f>IF($A72="PLAI-adapté",IF($M$7=2,VLOOKUP($N72,Donnees!$G$6:$K$11,5,0),VLOOKUP($N72,Donnees!$G$6:$K$11,4,0)),"")</f>
        <v/>
      </c>
      <c r="P72" s="53" t="str">
        <f t="shared" si="14"/>
        <v/>
      </c>
      <c r="Q72" s="54" t="str">
        <f t="shared" si="5"/>
        <v/>
      </c>
      <c r="R72" s="39"/>
      <c r="S72" s="27" t="s">
        <v>80</v>
      </c>
      <c r="AA72" s="41"/>
      <c r="AB72" s="41"/>
      <c r="AC72" s="41"/>
    </row>
    <row r="73" spans="1:29">
      <c r="A73" s="42"/>
      <c r="B73" s="43"/>
      <c r="C73" s="75"/>
      <c r="D73" s="75"/>
      <c r="E73" s="75"/>
      <c r="F73" s="45"/>
      <c r="G73" s="46"/>
      <c r="H73" s="76"/>
      <c r="I73" s="48" t="b">
        <f t="shared" si="12"/>
        <v>0</v>
      </c>
      <c r="J73" s="49" t="e">
        <f>VLOOKUP(G73,'4. Fiche prépa conv APL_RS'!$B$29:$H$35,IF(LEFT(A73,3)="PLS",6,IF(LEFT(A73,4)="PLUS",2,IF(LEFT(A73,4)="PLAI",4))))</f>
        <v>#N/A</v>
      </c>
      <c r="K73" s="50"/>
      <c r="L73" s="50"/>
      <c r="M73" s="51">
        <f t="shared" si="13"/>
        <v>0</v>
      </c>
      <c r="N73" s="52" t="s">
        <v>60</v>
      </c>
      <c r="O73" s="51" t="str">
        <f>IF($A73="PLAI-adapté",IF($M$7=2,VLOOKUP($N73,Donnees!$G$6:$K$11,5,0),VLOOKUP($N73,Donnees!$G$6:$K$11,4,0)),"")</f>
        <v/>
      </c>
      <c r="P73" s="53" t="str">
        <f t="shared" si="14"/>
        <v/>
      </c>
      <c r="Q73" s="54" t="str">
        <f t="shared" si="5"/>
        <v/>
      </c>
      <c r="R73" s="39"/>
      <c r="S73" s="40" t="s">
        <v>73</v>
      </c>
      <c r="T73" s="40"/>
    </row>
    <row r="74" spans="1:29">
      <c r="A74" s="42"/>
      <c r="B74" s="43"/>
      <c r="C74" s="75"/>
      <c r="D74" s="75"/>
      <c r="E74" s="75"/>
      <c r="F74" s="45"/>
      <c r="G74" s="46"/>
      <c r="H74" s="76"/>
      <c r="I74" s="48" t="b">
        <f t="shared" si="12"/>
        <v>0</v>
      </c>
      <c r="J74" s="49" t="e">
        <f>VLOOKUP(G74,'4. Fiche prépa conv APL_RS'!$B$29:$H$35,IF(LEFT(A74,3)="PLS",6,IF(LEFT(A74,4)="PLUS",2,IF(LEFT(A74,4)="PLAI",4))))</f>
        <v>#N/A</v>
      </c>
      <c r="K74" s="50"/>
      <c r="L74" s="50"/>
      <c r="M74" s="51">
        <f t="shared" si="13"/>
        <v>0</v>
      </c>
      <c r="N74" s="52" t="s">
        <v>60</v>
      </c>
      <c r="O74" s="51" t="str">
        <f>IF($A74="PLAI-adapté",IF($M$7=2,VLOOKUP($N74,Donnees!$G$6:$K$11,5,0),VLOOKUP($N74,Donnees!$G$6:$K$11,4,0)),"")</f>
        <v/>
      </c>
      <c r="P74" s="53" t="str">
        <f t="shared" si="14"/>
        <v/>
      </c>
      <c r="Q74" s="54" t="str">
        <f t="shared" si="5"/>
        <v/>
      </c>
      <c r="R74" s="39"/>
      <c r="S74" s="65" t="s">
        <v>62</v>
      </c>
      <c r="T74" s="84" t="s">
        <v>66</v>
      </c>
    </row>
    <row r="75" spans="1:29">
      <c r="A75" s="42"/>
      <c r="B75" s="43"/>
      <c r="C75" s="75"/>
      <c r="D75" s="75"/>
      <c r="E75" s="75"/>
      <c r="F75" s="45"/>
      <c r="G75" s="46"/>
      <c r="H75" s="76"/>
      <c r="I75" s="48" t="b">
        <f t="shared" si="12"/>
        <v>0</v>
      </c>
      <c r="J75" s="49" t="e">
        <f>VLOOKUP(G75,'4. Fiche prépa conv APL_RS'!$B$29:$H$35,IF(LEFT(A75,3)="PLS",6,IF(LEFT(A75,4)="PLUS",2,IF(LEFT(A75,4)="PLAI",4))))</f>
        <v>#N/A</v>
      </c>
      <c r="K75" s="50"/>
      <c r="L75" s="50"/>
      <c r="M75" s="51">
        <f t="shared" si="13"/>
        <v>0</v>
      </c>
      <c r="N75" s="52" t="s">
        <v>60</v>
      </c>
      <c r="O75" s="51" t="str">
        <f>IF($A75="PLAI-adapté",IF($M$7=2,VLOOKUP($N75,Donnees!$G$6:$K$11,5,0),VLOOKUP($N75,Donnees!$G$6:$K$11,4,0)),"")</f>
        <v/>
      </c>
      <c r="P75" s="53" t="str">
        <f t="shared" si="14"/>
        <v/>
      </c>
      <c r="Q75" s="54" t="str">
        <f t="shared" si="5"/>
        <v/>
      </c>
      <c r="R75" s="39"/>
      <c r="S75" s="55" t="s">
        <v>61</v>
      </c>
      <c r="T75" s="84">
        <f t="shared" ref="T75:T83" si="17">SUMPRODUCT(($G$15:$G$164=$S75)*($A$15:$A$164=$S$74)*($B$15:$B$164=$T$70))</f>
        <v>0</v>
      </c>
    </row>
    <row r="76" spans="1:29">
      <c r="A76" s="42"/>
      <c r="B76" s="43"/>
      <c r="C76" s="75"/>
      <c r="D76" s="75"/>
      <c r="E76" s="75"/>
      <c r="F76" s="45"/>
      <c r="G76" s="46"/>
      <c r="H76" s="76"/>
      <c r="I76" s="48" t="b">
        <f t="shared" si="12"/>
        <v>0</v>
      </c>
      <c r="J76" s="49" t="e">
        <f>VLOOKUP(G76,'4. Fiche prépa conv APL_RS'!$B$29:$H$35,IF(LEFT(A76,3)="PLS",6,IF(LEFT(A76,4)="PLUS",2,IF(LEFT(A76,4)="PLAI",4))))</f>
        <v>#N/A</v>
      </c>
      <c r="K76" s="50"/>
      <c r="L76" s="50"/>
      <c r="M76" s="51">
        <f t="shared" si="13"/>
        <v>0</v>
      </c>
      <c r="N76" s="52" t="s">
        <v>60</v>
      </c>
      <c r="O76" s="51" t="str">
        <f>IF($A76="PLAI-adapté",IF($M$7=2,VLOOKUP($N76,Donnees!$G$6:$K$11,5,0),VLOOKUP($N76,Donnees!$G$6:$K$11,4,0)),"")</f>
        <v/>
      </c>
      <c r="P76" s="53" t="str">
        <f t="shared" si="14"/>
        <v/>
      </c>
      <c r="Q76" s="54" t="str">
        <f t="shared" si="5"/>
        <v/>
      </c>
      <c r="R76" s="39"/>
      <c r="S76" s="55" t="s">
        <v>65</v>
      </c>
      <c r="T76" s="84">
        <f t="shared" si="17"/>
        <v>0</v>
      </c>
    </row>
    <row r="77" spans="1:29">
      <c r="A77" s="42"/>
      <c r="B77" s="43"/>
      <c r="C77" s="75"/>
      <c r="D77" s="75"/>
      <c r="E77" s="75"/>
      <c r="F77" s="45"/>
      <c r="G77" s="46"/>
      <c r="H77" s="76"/>
      <c r="I77" s="48" t="b">
        <f t="shared" si="12"/>
        <v>0</v>
      </c>
      <c r="J77" s="49" t="e">
        <f>VLOOKUP(G77,'4. Fiche prépa conv APL_RS'!$B$29:$H$35,IF(LEFT(A77,3)="PLS",6,IF(LEFT(A77,4)="PLUS",2,IF(LEFT(A77,4)="PLAI",4))))</f>
        <v>#N/A</v>
      </c>
      <c r="K77" s="50"/>
      <c r="L77" s="50"/>
      <c r="M77" s="51">
        <f t="shared" si="13"/>
        <v>0</v>
      </c>
      <c r="N77" s="52" t="s">
        <v>60</v>
      </c>
      <c r="O77" s="51" t="str">
        <f>IF($A77="PLAI-adapté",IF($M$7=2,VLOOKUP($N77,Donnees!$G$6:$K$11,5,0),VLOOKUP($N77,Donnees!$G$6:$K$11,4,0)),"")</f>
        <v/>
      </c>
      <c r="P77" s="53" t="str">
        <f t="shared" si="14"/>
        <v/>
      </c>
      <c r="Q77" s="54" t="str">
        <f t="shared" si="5"/>
        <v/>
      </c>
      <c r="R77" s="39"/>
      <c r="S77" s="55" t="s">
        <v>67</v>
      </c>
      <c r="T77" s="84">
        <f t="shared" si="17"/>
        <v>0</v>
      </c>
    </row>
    <row r="78" spans="1:29">
      <c r="A78" s="42"/>
      <c r="B78" s="43"/>
      <c r="C78" s="75"/>
      <c r="D78" s="75"/>
      <c r="E78" s="75"/>
      <c r="F78" s="45"/>
      <c r="G78" s="46"/>
      <c r="H78" s="76"/>
      <c r="I78" s="48" t="b">
        <f t="shared" si="12"/>
        <v>0</v>
      </c>
      <c r="J78" s="49" t="e">
        <f>VLOOKUP(G78,'4. Fiche prépa conv APL_RS'!$B$29:$H$35,IF(LEFT(A78,3)="PLS",6,IF(LEFT(A78,4)="PLUS",2,IF(LEFT(A78,4)="PLAI",4))))</f>
        <v>#N/A</v>
      </c>
      <c r="K78" s="50"/>
      <c r="L78" s="50"/>
      <c r="M78" s="51">
        <f t="shared" si="13"/>
        <v>0</v>
      </c>
      <c r="N78" s="52" t="s">
        <v>60</v>
      </c>
      <c r="O78" s="51" t="str">
        <f>IF($A78="PLAI-adapté",IF($M$7=2,VLOOKUP($N78,Donnees!$G$6:$K$11,5,0),VLOOKUP($N78,Donnees!$G$6:$K$11,4,0)),"")</f>
        <v/>
      </c>
      <c r="P78" s="53" t="str">
        <f t="shared" si="14"/>
        <v/>
      </c>
      <c r="Q78" s="54" t="str">
        <f t="shared" si="5"/>
        <v/>
      </c>
      <c r="R78" s="39"/>
      <c r="S78" s="55" t="s">
        <v>59</v>
      </c>
      <c r="T78" s="84">
        <f t="shared" si="17"/>
        <v>0</v>
      </c>
    </row>
    <row r="79" spans="1:29">
      <c r="A79" s="42"/>
      <c r="B79" s="43"/>
      <c r="C79" s="75"/>
      <c r="D79" s="75"/>
      <c r="E79" s="75"/>
      <c r="F79" s="45"/>
      <c r="G79" s="46"/>
      <c r="H79" s="76"/>
      <c r="I79" s="48" t="b">
        <f t="shared" ref="I79:I110" si="18">IF($D$5="Acquisition-amélioration",IF(G79="T1",IF(H79&lt;16.2,"plan à contrôler",""),IF(G79="T1'",IF(H79&lt;18,"plan à contrôler",""),IF(G79="T1 bis",IF(H79&lt;27,"plan à contrôler",""),IF(G79="T2",IF(H79&lt;45.4,"plan à contrôler",""),IF(G79="T3",IF(H79&lt;54,"plan à contrôler",""),IF(G79="T4",IF(H79&lt;66.6,"plan à contrôler",""),IF(G79="T5",IF(H79&lt;79.2,"plan à contrôler","")))))))),IF(G79="T1",IF(H79&lt;18,"plan à contrôler",""),IF(G79="T1'",IF(H79&lt;20,"plan à contrôler",""),IF(G79="T1 bis",IF(H79&lt;30,"plan à contrôler",""),IF(G79="T2",IF(H79&lt;46,"plan à contrôler",""),IF(G79="T3",IF(H79&lt;60,"plan à contrôler",""),IF(G79="T4",IF(H79&lt;74,"plan à contrôler",""),IF(G79="T5",IF(H79&lt;88,"plan à contrôler","")))))))))</f>
        <v>0</v>
      </c>
      <c r="J79" s="49" t="e">
        <f>VLOOKUP(G79,'4. Fiche prépa conv APL_RS'!$B$29:$H$35,IF(LEFT(A79,3)="PLS",6,IF(LEFT(A79,4)="PLUS",2,IF(LEFT(A79,4)="PLAI",4))))</f>
        <v>#N/A</v>
      </c>
      <c r="K79" s="50"/>
      <c r="L79" s="50"/>
      <c r="M79" s="51">
        <f t="shared" ref="M79:M110" si="19">K79+L79</f>
        <v>0</v>
      </c>
      <c r="N79" s="52" t="s">
        <v>60</v>
      </c>
      <c r="O79" s="51" t="str">
        <f>IF($A79="PLAI-adapté",IF($M$7=2,VLOOKUP($N79,Donnees!$G$6:$K$11,5,0),VLOOKUP($N79,Donnees!$G$6:$K$11,4,0)),"")</f>
        <v/>
      </c>
      <c r="P79" s="53" t="str">
        <f t="shared" ref="P79:P110" si="20">IF(A79="PLAI-adapté",IF(J79&lt;=O79, J79,O79),"")</f>
        <v/>
      </c>
      <c r="Q79" s="54" t="str">
        <f t="shared" si="5"/>
        <v/>
      </c>
      <c r="R79" s="39"/>
      <c r="S79" s="55" t="s">
        <v>64</v>
      </c>
      <c r="T79" s="84">
        <f t="shared" si="17"/>
        <v>0</v>
      </c>
      <c r="W79" s="85"/>
    </row>
    <row r="80" spans="1:29">
      <c r="A80" s="42"/>
      <c r="B80" s="43"/>
      <c r="C80" s="75"/>
      <c r="D80" s="75"/>
      <c r="E80" s="75"/>
      <c r="F80" s="45"/>
      <c r="G80" s="46"/>
      <c r="H80" s="76"/>
      <c r="I80" s="48" t="b">
        <f t="shared" si="18"/>
        <v>0</v>
      </c>
      <c r="J80" s="49" t="e">
        <f>VLOOKUP(G80,'4. Fiche prépa conv APL_RS'!$B$29:$H$35,IF(LEFT(A80,3)="PLS",6,IF(LEFT(A80,4)="PLUS",2,IF(LEFT(A80,4)="PLAI",4))))</f>
        <v>#N/A</v>
      </c>
      <c r="K80" s="50"/>
      <c r="L80" s="50"/>
      <c r="M80" s="51">
        <f t="shared" si="19"/>
        <v>0</v>
      </c>
      <c r="N80" s="52" t="s">
        <v>60</v>
      </c>
      <c r="O80" s="51" t="str">
        <f>IF($A80="PLAI-adapté",IF($M$7=2,VLOOKUP($N80,Donnees!$G$6:$K$11,5,0),VLOOKUP($N80,Donnees!$G$6:$K$11,4,0)),"")</f>
        <v/>
      </c>
      <c r="P80" s="53" t="str">
        <f t="shared" si="20"/>
        <v/>
      </c>
      <c r="Q80" s="54" t="str">
        <f t="shared" ref="Q80:Q143" si="21">IFERROR(IF(A80="PLAI-adapté",IF(P80&lt;K80,"valeur redevance pratiquée à revoir","OK"),IF(J80&lt;K80,"valeur redevance pratiquée à revoir","OK")),"")</f>
        <v/>
      </c>
      <c r="R80" s="39"/>
      <c r="S80" s="55" t="s">
        <v>70</v>
      </c>
      <c r="T80" s="84">
        <f t="shared" si="17"/>
        <v>0</v>
      </c>
      <c r="U80" s="80"/>
      <c r="V80" s="80"/>
    </row>
    <row r="81" spans="1:26">
      <c r="A81" s="42"/>
      <c r="B81" s="43"/>
      <c r="C81" s="75"/>
      <c r="D81" s="75"/>
      <c r="E81" s="75"/>
      <c r="F81" s="45"/>
      <c r="G81" s="46"/>
      <c r="H81" s="76"/>
      <c r="I81" s="48" t="b">
        <f t="shared" si="18"/>
        <v>0</v>
      </c>
      <c r="J81" s="49" t="e">
        <f>VLOOKUP(G81,'4. Fiche prépa conv APL_RS'!$B$29:$H$35,IF(LEFT(A81,3)="PLS",6,IF(LEFT(A81,4)="PLUS",2,IF(LEFT(A81,4)="PLAI",4))))</f>
        <v>#N/A</v>
      </c>
      <c r="K81" s="50"/>
      <c r="L81" s="50"/>
      <c r="M81" s="51">
        <f t="shared" si="19"/>
        <v>0</v>
      </c>
      <c r="N81" s="52" t="s">
        <v>60</v>
      </c>
      <c r="O81" s="51" t="str">
        <f>IF($A81="PLAI-adapté",IF($M$7=2,VLOOKUP($N81,Donnees!$G$6:$K$11,5,0),VLOOKUP($N81,Donnees!$G$6:$K$11,4,0)),"")</f>
        <v/>
      </c>
      <c r="P81" s="53" t="str">
        <f t="shared" si="20"/>
        <v/>
      </c>
      <c r="Q81" s="54" t="str">
        <f t="shared" si="21"/>
        <v/>
      </c>
      <c r="R81" s="39"/>
      <c r="S81" s="55" t="s">
        <v>71</v>
      </c>
      <c r="T81" s="84">
        <f t="shared" si="17"/>
        <v>0</v>
      </c>
      <c r="U81" s="80"/>
      <c r="V81" s="80"/>
    </row>
    <row r="82" spans="1:26">
      <c r="A82" s="42"/>
      <c r="B82" s="43"/>
      <c r="C82" s="75"/>
      <c r="D82" s="75"/>
      <c r="E82" s="75"/>
      <c r="F82" s="45"/>
      <c r="G82" s="46"/>
      <c r="H82" s="76"/>
      <c r="I82" s="48" t="b">
        <f t="shared" si="18"/>
        <v>0</v>
      </c>
      <c r="J82" s="49" t="e">
        <f>VLOOKUP(G82,'4. Fiche prépa conv APL_RS'!$B$29:$H$35,IF(LEFT(A82,3)="PLS",6,IF(LEFT(A82,4)="PLUS",2,IF(LEFT(A82,4)="PLAI",4))))</f>
        <v>#N/A</v>
      </c>
      <c r="K82" s="50"/>
      <c r="L82" s="50"/>
      <c r="M82" s="51">
        <f t="shared" si="19"/>
        <v>0</v>
      </c>
      <c r="N82" s="52" t="s">
        <v>60</v>
      </c>
      <c r="O82" s="51" t="str">
        <f>IF($A82="PLAI-adapté",IF($M$7=2,VLOOKUP($N82,Donnees!$G$6:$K$11,5,0),VLOOKUP($N82,Donnees!$G$6:$K$11,4,0)),"")</f>
        <v/>
      </c>
      <c r="P82" s="53" t="str">
        <f t="shared" si="20"/>
        <v/>
      </c>
      <c r="Q82" s="54" t="str">
        <f t="shared" si="21"/>
        <v/>
      </c>
      <c r="R82" s="39"/>
      <c r="S82" s="55" t="s">
        <v>81</v>
      </c>
      <c r="T82" s="84">
        <f t="shared" si="17"/>
        <v>0</v>
      </c>
    </row>
    <row r="83" spans="1:26">
      <c r="A83" s="42"/>
      <c r="B83" s="43"/>
      <c r="C83" s="75"/>
      <c r="D83" s="75"/>
      <c r="E83" s="75"/>
      <c r="F83" s="45"/>
      <c r="G83" s="46"/>
      <c r="H83" s="76"/>
      <c r="I83" s="48" t="b">
        <f t="shared" si="18"/>
        <v>0</v>
      </c>
      <c r="J83" s="49" t="e">
        <f>VLOOKUP(G83,'4. Fiche prépa conv APL_RS'!$B$29:$H$35,IF(LEFT(A83,3)="PLS",6,IF(LEFT(A83,4)="PLUS",2,IF(LEFT(A83,4)="PLAI",4))))</f>
        <v>#N/A</v>
      </c>
      <c r="K83" s="50"/>
      <c r="L83" s="50"/>
      <c r="M83" s="51">
        <f t="shared" si="19"/>
        <v>0</v>
      </c>
      <c r="N83" s="52" t="s">
        <v>60</v>
      </c>
      <c r="O83" s="51" t="str">
        <f>IF($A83="PLAI-adapté",IF($M$7=2,VLOOKUP($N83,Donnees!$G$6:$K$11,5,0),VLOOKUP($N83,Donnees!$G$6:$K$11,4,0)),"")</f>
        <v/>
      </c>
      <c r="P83" s="53" t="str">
        <f t="shared" si="20"/>
        <v/>
      </c>
      <c r="Q83" s="54" t="str">
        <f t="shared" si="21"/>
        <v/>
      </c>
      <c r="R83" s="39"/>
      <c r="S83" s="55" t="s">
        <v>82</v>
      </c>
      <c r="T83" s="84">
        <f t="shared" si="17"/>
        <v>0</v>
      </c>
    </row>
    <row r="84" spans="1:26">
      <c r="A84" s="42"/>
      <c r="B84" s="43"/>
      <c r="C84" s="75"/>
      <c r="D84" s="75"/>
      <c r="E84" s="75"/>
      <c r="F84" s="45"/>
      <c r="G84" s="46"/>
      <c r="H84" s="76"/>
      <c r="I84" s="48" t="b">
        <f t="shared" si="18"/>
        <v>0</v>
      </c>
      <c r="J84" s="49" t="e">
        <f>VLOOKUP(G84,'4. Fiche prépa conv APL_RS'!$B$29:$H$35,IF(LEFT(A84,3)="PLS",6,IF(LEFT(A84,4)="PLUS",2,IF(LEFT(A84,4)="PLAI",4))))</f>
        <v>#N/A</v>
      </c>
      <c r="K84" s="50"/>
      <c r="L84" s="50"/>
      <c r="M84" s="51">
        <f t="shared" si="19"/>
        <v>0</v>
      </c>
      <c r="N84" s="52" t="s">
        <v>60</v>
      </c>
      <c r="O84" s="51" t="str">
        <f>IF($A84="PLAI-adapté",IF($M$7=2,VLOOKUP($N84,Donnees!$G$6:$K$11,5,0),VLOOKUP($N84,Donnees!$G$6:$K$11,4,0)),"")</f>
        <v/>
      </c>
      <c r="P84" s="53" t="str">
        <f t="shared" si="20"/>
        <v/>
      </c>
      <c r="Q84" s="54" t="str">
        <f t="shared" si="21"/>
        <v/>
      </c>
      <c r="R84" s="39"/>
      <c r="S84" s="70" t="s">
        <v>74</v>
      </c>
      <c r="T84" s="86">
        <f>SUM(T75:T83)</f>
        <v>0</v>
      </c>
    </row>
    <row r="85" spans="1:26">
      <c r="A85" s="42"/>
      <c r="B85" s="43"/>
      <c r="C85" s="75"/>
      <c r="D85" s="75"/>
      <c r="E85" s="75"/>
      <c r="F85" s="45"/>
      <c r="G85" s="46"/>
      <c r="H85" s="76"/>
      <c r="I85" s="48" t="b">
        <f t="shared" si="18"/>
        <v>0</v>
      </c>
      <c r="J85" s="49" t="e">
        <f>VLOOKUP(G85,'4. Fiche prépa conv APL_RS'!$B$29:$H$35,IF(LEFT(A85,3)="PLS",6,IF(LEFT(A85,4)="PLUS",2,IF(LEFT(A85,4)="PLAI",4))))</f>
        <v>#N/A</v>
      </c>
      <c r="K85" s="50"/>
      <c r="L85" s="50"/>
      <c r="M85" s="51">
        <f t="shared" si="19"/>
        <v>0</v>
      </c>
      <c r="N85" s="52" t="s">
        <v>60</v>
      </c>
      <c r="O85" s="51" t="str">
        <f>IF($A85="PLAI-adapté",IF($M$7=2,VLOOKUP($N85,Donnees!$G$6:$K$11,5,0),VLOOKUP($N85,Donnees!$G$6:$K$11,4,0)),"")</f>
        <v/>
      </c>
      <c r="P85" s="53" t="str">
        <f t="shared" si="20"/>
        <v/>
      </c>
      <c r="Q85" s="54" t="str">
        <f t="shared" si="21"/>
        <v/>
      </c>
      <c r="R85" s="39"/>
    </row>
    <row r="86" spans="1:26">
      <c r="A86" s="42"/>
      <c r="B86" s="43"/>
      <c r="C86" s="75"/>
      <c r="D86" s="75"/>
      <c r="E86" s="75"/>
      <c r="F86" s="45"/>
      <c r="G86" s="46"/>
      <c r="H86" s="76"/>
      <c r="I86" s="48" t="b">
        <f t="shared" si="18"/>
        <v>0</v>
      </c>
      <c r="J86" s="49" t="e">
        <f>VLOOKUP(G86,'4. Fiche prépa conv APL_RS'!$B$29:$H$35,IF(LEFT(A86,3)="PLS",6,IF(LEFT(A86,4)="PLUS",2,IF(LEFT(A86,4)="PLAI",4))))</f>
        <v>#N/A</v>
      </c>
      <c r="K86" s="50"/>
      <c r="L86" s="50"/>
      <c r="M86" s="51">
        <f t="shared" si="19"/>
        <v>0</v>
      </c>
      <c r="N86" s="52" t="s">
        <v>60</v>
      </c>
      <c r="O86" s="51" t="str">
        <f>IF($A86="PLAI-adapté",IF($M$7=2,VLOOKUP($N86,Donnees!$G$6:$K$11,5,0),VLOOKUP($N86,Donnees!$G$6:$K$11,4,0)),"")</f>
        <v/>
      </c>
      <c r="P86" s="53" t="str">
        <f t="shared" si="20"/>
        <v/>
      </c>
      <c r="Q86" s="54" t="str">
        <f t="shared" si="21"/>
        <v/>
      </c>
      <c r="R86" s="39"/>
    </row>
    <row r="87" spans="1:26">
      <c r="A87" s="42"/>
      <c r="B87" s="43"/>
      <c r="C87" s="75"/>
      <c r="D87" s="75"/>
      <c r="E87" s="75"/>
      <c r="F87" s="45"/>
      <c r="G87" s="46"/>
      <c r="H87" s="76"/>
      <c r="I87" s="48" t="b">
        <f t="shared" si="18"/>
        <v>0</v>
      </c>
      <c r="J87" s="49" t="e">
        <f>VLOOKUP(G87,'4. Fiche prépa conv APL_RS'!$B$29:$H$35,IF(LEFT(A87,3)="PLS",6,IF(LEFT(A87,4)="PLUS",2,IF(LEFT(A87,4)="PLAI",4))))</f>
        <v>#N/A</v>
      </c>
      <c r="K87" s="50"/>
      <c r="L87" s="50"/>
      <c r="M87" s="51">
        <f t="shared" si="19"/>
        <v>0</v>
      </c>
      <c r="N87" s="52" t="s">
        <v>60</v>
      </c>
      <c r="O87" s="51" t="str">
        <f>IF($A87="PLAI-adapté",IF($M$7=2,VLOOKUP($N87,Donnees!$G$6:$K$11,5,0),VLOOKUP($N87,Donnees!$G$6:$K$11,4,0)),"")</f>
        <v/>
      </c>
      <c r="P87" s="53" t="str">
        <f t="shared" si="20"/>
        <v/>
      </c>
      <c r="Q87" s="54" t="str">
        <f t="shared" si="21"/>
        <v/>
      </c>
      <c r="R87" s="39"/>
      <c r="S87" s="65" t="s">
        <v>68</v>
      </c>
      <c r="T87" s="84" t="s">
        <v>66</v>
      </c>
    </row>
    <row r="88" spans="1:26">
      <c r="A88" s="42"/>
      <c r="B88" s="43"/>
      <c r="C88" s="75"/>
      <c r="D88" s="75"/>
      <c r="E88" s="75"/>
      <c r="F88" s="45"/>
      <c r="G88" s="46"/>
      <c r="H88" s="76"/>
      <c r="I88" s="48" t="b">
        <f t="shared" si="18"/>
        <v>0</v>
      </c>
      <c r="J88" s="49" t="e">
        <f>VLOOKUP(G88,'4. Fiche prépa conv APL_RS'!$B$29:$H$35,IF(LEFT(A88,3)="PLS",6,IF(LEFT(A88,4)="PLUS",2,IF(LEFT(A88,4)="PLAI",4))))</f>
        <v>#N/A</v>
      </c>
      <c r="K88" s="50"/>
      <c r="L88" s="50"/>
      <c r="M88" s="51">
        <f t="shared" si="19"/>
        <v>0</v>
      </c>
      <c r="N88" s="52" t="s">
        <v>60</v>
      </c>
      <c r="O88" s="51" t="str">
        <f>IF($A88="PLAI-adapté",IF($M$7=2,VLOOKUP($N88,Donnees!$G$6:$K$11,5,0),VLOOKUP($N88,Donnees!$G$6:$K$11,4,0)),"")</f>
        <v/>
      </c>
      <c r="P88" s="53" t="str">
        <f t="shared" si="20"/>
        <v/>
      </c>
      <c r="Q88" s="54" t="str">
        <f t="shared" si="21"/>
        <v/>
      </c>
      <c r="R88" s="39"/>
      <c r="S88" s="55" t="s">
        <v>61</v>
      </c>
      <c r="T88" s="84">
        <f t="shared" ref="T88:T96" si="22">SUMPRODUCT(($G$15:$G$164=$S88)*($A$15:$A$164=$S$87)*($B$15:$B$164="CP"))</f>
        <v>0</v>
      </c>
    </row>
    <row r="89" spans="1:26">
      <c r="A89" s="42"/>
      <c r="B89" s="43"/>
      <c r="C89" s="75"/>
      <c r="D89" s="75"/>
      <c r="E89" s="75"/>
      <c r="F89" s="45"/>
      <c r="G89" s="46"/>
      <c r="H89" s="76"/>
      <c r="I89" s="48" t="b">
        <f t="shared" si="18"/>
        <v>0</v>
      </c>
      <c r="J89" s="49" t="e">
        <f>VLOOKUP(G89,'4. Fiche prépa conv APL_RS'!$B$29:$H$35,IF(LEFT(A89,3)="PLS",6,IF(LEFT(A89,4)="PLUS",2,IF(LEFT(A89,4)="PLAI",4))))</f>
        <v>#N/A</v>
      </c>
      <c r="K89" s="50"/>
      <c r="L89" s="50"/>
      <c r="M89" s="51">
        <f t="shared" si="19"/>
        <v>0</v>
      </c>
      <c r="N89" s="52" t="s">
        <v>60</v>
      </c>
      <c r="O89" s="51" t="str">
        <f>IF($A89="PLAI-adapté",IF($M$7=2,VLOOKUP($N89,Donnees!$G$6:$K$11,5,0),VLOOKUP($N89,Donnees!$G$6:$K$11,4,0)),"")</f>
        <v/>
      </c>
      <c r="P89" s="53" t="str">
        <f t="shared" si="20"/>
        <v/>
      </c>
      <c r="Q89" s="54" t="str">
        <f t="shared" si="21"/>
        <v/>
      </c>
      <c r="R89" s="39"/>
      <c r="S89" s="55" t="s">
        <v>65</v>
      </c>
      <c r="T89" s="84">
        <f t="shared" si="22"/>
        <v>0</v>
      </c>
    </row>
    <row r="90" spans="1:26">
      <c r="A90" s="42"/>
      <c r="B90" s="43"/>
      <c r="C90" s="75"/>
      <c r="D90" s="75"/>
      <c r="E90" s="75"/>
      <c r="F90" s="45"/>
      <c r="G90" s="46"/>
      <c r="H90" s="76"/>
      <c r="I90" s="48" t="b">
        <f t="shared" si="18"/>
        <v>0</v>
      </c>
      <c r="J90" s="49" t="e">
        <f>VLOOKUP(G90,'4. Fiche prépa conv APL_RS'!$B$29:$H$35,IF(LEFT(A90,3)="PLS",6,IF(LEFT(A90,4)="PLUS",2,IF(LEFT(A90,4)="PLAI",4))))</f>
        <v>#N/A</v>
      </c>
      <c r="K90" s="50"/>
      <c r="L90" s="50"/>
      <c r="M90" s="51">
        <f t="shared" si="19"/>
        <v>0</v>
      </c>
      <c r="N90" s="52" t="s">
        <v>60</v>
      </c>
      <c r="O90" s="51" t="str">
        <f>IF($A90="PLAI-adapté",IF($M$7=2,VLOOKUP($N90,Donnees!$G$6:$K$11,5,0),VLOOKUP($N90,Donnees!$G$6:$K$11,4,0)),"")</f>
        <v/>
      </c>
      <c r="P90" s="53" t="str">
        <f t="shared" si="20"/>
        <v/>
      </c>
      <c r="Q90" s="54" t="str">
        <f t="shared" si="21"/>
        <v/>
      </c>
      <c r="R90" s="39"/>
      <c r="S90" s="55" t="s">
        <v>67</v>
      </c>
      <c r="T90" s="84">
        <f t="shared" si="22"/>
        <v>0</v>
      </c>
    </row>
    <row r="91" spans="1:26">
      <c r="A91" s="42"/>
      <c r="B91" s="43"/>
      <c r="C91" s="75"/>
      <c r="D91" s="75"/>
      <c r="E91" s="75"/>
      <c r="F91" s="45"/>
      <c r="G91" s="46"/>
      <c r="H91" s="76"/>
      <c r="I91" s="48" t="b">
        <f t="shared" si="18"/>
        <v>0</v>
      </c>
      <c r="J91" s="49" t="e">
        <f>VLOOKUP(G91,'4. Fiche prépa conv APL_RS'!$B$29:$H$35,IF(LEFT(A91,3)="PLS",6,IF(LEFT(A91,4)="PLUS",2,IF(LEFT(A91,4)="PLAI",4))))</f>
        <v>#N/A</v>
      </c>
      <c r="K91" s="50"/>
      <c r="L91" s="50"/>
      <c r="M91" s="51">
        <f t="shared" si="19"/>
        <v>0</v>
      </c>
      <c r="N91" s="52" t="s">
        <v>60</v>
      </c>
      <c r="O91" s="51" t="str">
        <f>IF($A91="PLAI-adapté",IF($M$7=2,VLOOKUP($N91,Donnees!$G$6:$K$11,5,0),VLOOKUP($N91,Donnees!$G$6:$K$11,4,0)),"")</f>
        <v/>
      </c>
      <c r="P91" s="53" t="str">
        <f t="shared" si="20"/>
        <v/>
      </c>
      <c r="Q91" s="54" t="str">
        <f t="shared" si="21"/>
        <v/>
      </c>
      <c r="R91" s="39"/>
      <c r="S91" s="55" t="s">
        <v>59</v>
      </c>
      <c r="T91" s="84">
        <f t="shared" si="22"/>
        <v>0</v>
      </c>
    </row>
    <row r="92" spans="1:26">
      <c r="A92" s="42"/>
      <c r="B92" s="43"/>
      <c r="C92" s="75"/>
      <c r="D92" s="75"/>
      <c r="E92" s="75"/>
      <c r="F92" s="45"/>
      <c r="G92" s="46"/>
      <c r="H92" s="76"/>
      <c r="I92" s="48" t="b">
        <f t="shared" si="18"/>
        <v>0</v>
      </c>
      <c r="J92" s="49" t="e">
        <f>VLOOKUP(G92,'4. Fiche prépa conv APL_RS'!$B$29:$H$35,IF(LEFT(A92,3)="PLS",6,IF(LEFT(A92,4)="PLUS",2,IF(LEFT(A92,4)="PLAI",4))))</f>
        <v>#N/A</v>
      </c>
      <c r="K92" s="50"/>
      <c r="L92" s="50"/>
      <c r="M92" s="51">
        <f t="shared" si="19"/>
        <v>0</v>
      </c>
      <c r="N92" s="52" t="s">
        <v>60</v>
      </c>
      <c r="O92" s="51" t="str">
        <f>IF($A92="PLAI-adapté",IF($M$7=2,VLOOKUP($N92,Donnees!$G$6:$K$11,5,0),VLOOKUP($N92,Donnees!$G$6:$K$11,4,0)),"")</f>
        <v/>
      </c>
      <c r="P92" s="53" t="str">
        <f t="shared" si="20"/>
        <v/>
      </c>
      <c r="Q92" s="54" t="str">
        <f t="shared" si="21"/>
        <v/>
      </c>
      <c r="R92" s="39"/>
      <c r="S92" s="55" t="s">
        <v>64</v>
      </c>
      <c r="T92" s="84">
        <f t="shared" si="22"/>
        <v>0</v>
      </c>
    </row>
    <row r="93" spans="1:26">
      <c r="A93" s="42"/>
      <c r="B93" s="43"/>
      <c r="C93" s="75"/>
      <c r="D93" s="75"/>
      <c r="E93" s="75"/>
      <c r="F93" s="45"/>
      <c r="G93" s="46"/>
      <c r="H93" s="76"/>
      <c r="I93" s="48" t="b">
        <f t="shared" si="18"/>
        <v>0</v>
      </c>
      <c r="J93" s="49" t="e">
        <f>VLOOKUP(G93,'4. Fiche prépa conv APL_RS'!$B$29:$H$35,IF(LEFT(A93,3)="PLS",6,IF(LEFT(A93,4)="PLUS",2,IF(LEFT(A93,4)="PLAI",4))))</f>
        <v>#N/A</v>
      </c>
      <c r="K93" s="50"/>
      <c r="L93" s="50"/>
      <c r="M93" s="51">
        <f t="shared" si="19"/>
        <v>0</v>
      </c>
      <c r="N93" s="52" t="s">
        <v>60</v>
      </c>
      <c r="O93" s="51" t="str">
        <f>IF($A93="PLAI-adapté",IF($M$7=2,VLOOKUP($N93,Donnees!$G$6:$K$11,5,0),VLOOKUP($N93,Donnees!$G$6:$K$11,4,0)),"")</f>
        <v/>
      </c>
      <c r="P93" s="53" t="str">
        <f t="shared" si="20"/>
        <v/>
      </c>
      <c r="Q93" s="54" t="str">
        <f t="shared" si="21"/>
        <v/>
      </c>
      <c r="R93" s="39"/>
      <c r="S93" s="55" t="s">
        <v>70</v>
      </c>
      <c r="T93" s="84">
        <f t="shared" si="22"/>
        <v>0</v>
      </c>
    </row>
    <row r="94" spans="1:26">
      <c r="A94" s="42"/>
      <c r="B94" s="43"/>
      <c r="C94" s="44"/>
      <c r="D94" s="44"/>
      <c r="E94" s="44"/>
      <c r="F94" s="45"/>
      <c r="G94" s="46"/>
      <c r="H94" s="47"/>
      <c r="I94" s="48" t="b">
        <f t="shared" si="18"/>
        <v>0</v>
      </c>
      <c r="J94" s="49" t="e">
        <f>VLOOKUP(G94,'4. Fiche prépa conv APL_RS'!$B$29:$H$35,IF(LEFT(A94,3)="PLS",6,IF(LEFT(A94,4)="PLUS",2,IF(LEFT(A94,4)="PLAI",4))))</f>
        <v>#N/A</v>
      </c>
      <c r="K94" s="50"/>
      <c r="L94" s="50"/>
      <c r="M94" s="51">
        <f t="shared" si="19"/>
        <v>0</v>
      </c>
      <c r="N94" s="52" t="s">
        <v>60</v>
      </c>
      <c r="O94" s="51" t="str">
        <f>IF($A94="PLAI-adapté",IF($M$7=2,VLOOKUP($N94,Donnees!$G$6:$K$11,5,0),VLOOKUP($N94,Donnees!$G$6:$K$11,4,0)),"")</f>
        <v/>
      </c>
      <c r="P94" s="53" t="str">
        <f t="shared" si="20"/>
        <v/>
      </c>
      <c r="Q94" s="54" t="str">
        <f t="shared" si="21"/>
        <v/>
      </c>
      <c r="R94" s="39"/>
      <c r="S94" s="55" t="s">
        <v>71</v>
      </c>
      <c r="T94" s="84">
        <f t="shared" si="22"/>
        <v>0</v>
      </c>
    </row>
    <row r="95" spans="1:26">
      <c r="A95" s="42"/>
      <c r="B95" s="43"/>
      <c r="C95" s="44"/>
      <c r="D95" s="44"/>
      <c r="E95" s="44"/>
      <c r="F95" s="45"/>
      <c r="G95" s="46"/>
      <c r="H95" s="47"/>
      <c r="I95" s="48" t="b">
        <f t="shared" si="18"/>
        <v>0</v>
      </c>
      <c r="J95" s="49" t="e">
        <f>VLOOKUP(G95,'4. Fiche prépa conv APL_RS'!$B$29:$H$35,IF(LEFT(A95,3)="PLS",6,IF(LEFT(A95,4)="PLUS",2,IF(LEFT(A95,4)="PLAI",4))))</f>
        <v>#N/A</v>
      </c>
      <c r="K95" s="50"/>
      <c r="L95" s="50"/>
      <c r="M95" s="51">
        <f t="shared" si="19"/>
        <v>0</v>
      </c>
      <c r="N95" s="52" t="s">
        <v>60</v>
      </c>
      <c r="O95" s="51" t="str">
        <f>IF($A95="PLAI-adapté",IF($M$7=2,VLOOKUP($N95,Donnees!$G$6:$K$11,5,0),VLOOKUP($N95,Donnees!$G$6:$K$11,4,0)),"")</f>
        <v/>
      </c>
      <c r="P95" s="53" t="str">
        <f t="shared" si="20"/>
        <v/>
      </c>
      <c r="Q95" s="54" t="str">
        <f t="shared" si="21"/>
        <v/>
      </c>
      <c r="R95" s="39"/>
      <c r="S95" s="55" t="s">
        <v>81</v>
      </c>
      <c r="T95" s="84">
        <f t="shared" si="22"/>
        <v>0</v>
      </c>
    </row>
    <row r="96" spans="1:26">
      <c r="A96" s="42"/>
      <c r="B96" s="43"/>
      <c r="C96" s="44"/>
      <c r="D96" s="44"/>
      <c r="E96" s="44"/>
      <c r="F96" s="45"/>
      <c r="G96" s="46"/>
      <c r="H96" s="47"/>
      <c r="I96" s="48" t="b">
        <f t="shared" si="18"/>
        <v>0</v>
      </c>
      <c r="J96" s="49" t="e">
        <f>VLOOKUP(G96,'4. Fiche prépa conv APL_RS'!$B$29:$H$35,IF(LEFT(A96,3)="PLS",6,IF(LEFT(A96,4)="PLUS",2,IF(LEFT(A96,4)="PLAI",4))))</f>
        <v>#N/A</v>
      </c>
      <c r="K96" s="50"/>
      <c r="L96" s="50"/>
      <c r="M96" s="51">
        <f t="shared" si="19"/>
        <v>0</v>
      </c>
      <c r="N96" s="52" t="s">
        <v>60</v>
      </c>
      <c r="O96" s="51" t="str">
        <f>IF($A96="PLAI-adapté",IF($M$7=2,VLOOKUP($N96,Donnees!$G$6:$K$11,5,0),VLOOKUP($N96,Donnees!$G$6:$K$11,4,0)),"")</f>
        <v/>
      </c>
      <c r="P96" s="53" t="str">
        <f t="shared" si="20"/>
        <v/>
      </c>
      <c r="Q96" s="54" t="str">
        <f t="shared" si="21"/>
        <v/>
      </c>
      <c r="R96" s="39"/>
      <c r="S96" s="55" t="s">
        <v>82</v>
      </c>
      <c r="T96" s="84">
        <f t="shared" si="22"/>
        <v>0</v>
      </c>
      <c r="Y96" s="85"/>
      <c r="Z96" s="87"/>
    </row>
    <row r="97" spans="1:25">
      <c r="A97" s="42"/>
      <c r="B97" s="43"/>
      <c r="C97" s="44"/>
      <c r="D97" s="44"/>
      <c r="E97" s="44"/>
      <c r="F97" s="45"/>
      <c r="G97" s="46"/>
      <c r="H97" s="47"/>
      <c r="I97" s="48" t="b">
        <f t="shared" si="18"/>
        <v>0</v>
      </c>
      <c r="J97" s="49" t="e">
        <f>VLOOKUP(G97,'4. Fiche prépa conv APL_RS'!$B$29:$H$35,IF(LEFT(A97,3)="PLS",6,IF(LEFT(A97,4)="PLUS",2,IF(LEFT(A97,4)="PLAI",4))))</f>
        <v>#N/A</v>
      </c>
      <c r="K97" s="50"/>
      <c r="L97" s="50"/>
      <c r="M97" s="51">
        <f t="shared" si="19"/>
        <v>0</v>
      </c>
      <c r="N97" s="52" t="s">
        <v>60</v>
      </c>
      <c r="O97" s="51" t="str">
        <f>IF($A97="PLAI-adapté",IF($M$7=2,VLOOKUP($N97,Donnees!$G$6:$K$11,5,0),VLOOKUP($N97,Donnees!$G$6:$K$11,4,0)),"")</f>
        <v/>
      </c>
      <c r="P97" s="53" t="str">
        <f t="shared" si="20"/>
        <v/>
      </c>
      <c r="Q97" s="54" t="str">
        <f t="shared" si="21"/>
        <v/>
      </c>
      <c r="R97" s="39"/>
      <c r="S97" s="70" t="s">
        <v>75</v>
      </c>
      <c r="T97" s="86">
        <f>SUM(T88:T96)</f>
        <v>0</v>
      </c>
      <c r="Y97" s="88"/>
    </row>
    <row r="98" spans="1:25">
      <c r="A98" s="42"/>
      <c r="B98" s="43"/>
      <c r="C98" s="44"/>
      <c r="D98" s="44"/>
      <c r="E98" s="44"/>
      <c r="F98" s="45"/>
      <c r="G98" s="46"/>
      <c r="H98" s="47"/>
      <c r="I98" s="48" t="b">
        <f t="shared" si="18"/>
        <v>0</v>
      </c>
      <c r="J98" s="49" t="e">
        <f>VLOOKUP(G98,'4. Fiche prépa conv APL_RS'!$B$29:$H$35,IF(LEFT(A98,3)="PLS",6,IF(LEFT(A98,4)="PLUS",2,IF(LEFT(A98,4)="PLAI",4))))</f>
        <v>#N/A</v>
      </c>
      <c r="K98" s="50"/>
      <c r="L98" s="50"/>
      <c r="M98" s="51">
        <f t="shared" si="19"/>
        <v>0</v>
      </c>
      <c r="N98" s="52" t="s">
        <v>60</v>
      </c>
      <c r="O98" s="51" t="str">
        <f>IF($A98="PLAI-adapté",IF($M$7=2,VLOOKUP($N98,Donnees!$G$6:$K$11,5,0),VLOOKUP($N98,Donnees!$G$6:$K$11,4,0)),"")</f>
        <v/>
      </c>
      <c r="P98" s="53" t="str">
        <f t="shared" si="20"/>
        <v/>
      </c>
      <c r="Q98" s="54" t="str">
        <f t="shared" si="21"/>
        <v/>
      </c>
      <c r="R98" s="39"/>
      <c r="W98" s="88"/>
      <c r="X98" s="88"/>
      <c r="Y98" s="88"/>
    </row>
    <row r="99" spans="1:25">
      <c r="A99" s="42"/>
      <c r="B99" s="43"/>
      <c r="C99" s="44"/>
      <c r="D99" s="44"/>
      <c r="E99" s="44"/>
      <c r="F99" s="45"/>
      <c r="G99" s="46"/>
      <c r="H99" s="47"/>
      <c r="I99" s="48" t="b">
        <f t="shared" si="18"/>
        <v>0</v>
      </c>
      <c r="J99" s="49" t="e">
        <f>VLOOKUP(G99,'4. Fiche prépa conv APL_RS'!$B$29:$H$35,IF(LEFT(A99,3)="PLS",6,IF(LEFT(A99,4)="PLUS",2,IF(LEFT(A99,4)="PLAI",4))))</f>
        <v>#N/A</v>
      </c>
      <c r="K99" s="50"/>
      <c r="L99" s="50"/>
      <c r="M99" s="51">
        <f t="shared" si="19"/>
        <v>0</v>
      </c>
      <c r="N99" s="52" t="s">
        <v>60</v>
      </c>
      <c r="O99" s="51" t="str">
        <f>IF($A99="PLAI-adapté",IF($M$7=2,VLOOKUP($N99,Donnees!$G$6:$K$11,5,0),VLOOKUP($N99,Donnees!$G$6:$K$11,4,0)),"")</f>
        <v/>
      </c>
      <c r="P99" s="53" t="str">
        <f t="shared" si="20"/>
        <v/>
      </c>
      <c r="Q99" s="54" t="str">
        <f t="shared" si="21"/>
        <v/>
      </c>
      <c r="R99" s="39"/>
      <c r="W99" s="88"/>
      <c r="X99" s="88"/>
      <c r="Y99" s="88"/>
    </row>
    <row r="100" spans="1:25">
      <c r="A100" s="42"/>
      <c r="B100" s="43"/>
      <c r="C100" s="44"/>
      <c r="D100" s="44"/>
      <c r="E100" s="44"/>
      <c r="F100" s="45"/>
      <c r="G100" s="46"/>
      <c r="H100" s="47"/>
      <c r="I100" s="48" t="b">
        <f t="shared" si="18"/>
        <v>0</v>
      </c>
      <c r="J100" s="49" t="e">
        <f>VLOOKUP(G100,'4. Fiche prépa conv APL_RS'!$B$29:$H$35,IF(LEFT(A100,3)="PLS",6,IF(LEFT(A100,4)="PLUS",2,IF(LEFT(A100,4)="PLAI",4))))</f>
        <v>#N/A</v>
      </c>
      <c r="K100" s="50"/>
      <c r="L100" s="50"/>
      <c r="M100" s="51">
        <f t="shared" si="19"/>
        <v>0</v>
      </c>
      <c r="N100" s="52" t="s">
        <v>60</v>
      </c>
      <c r="O100" s="51" t="str">
        <f>IF($A100="PLAI-adapté",IF($M$7=2,VLOOKUP($N100,Donnees!$G$6:$K$11,5,0),VLOOKUP($N100,Donnees!$G$6:$K$11,4,0)),"")</f>
        <v/>
      </c>
      <c r="P100" s="53" t="str">
        <f t="shared" si="20"/>
        <v/>
      </c>
      <c r="Q100" s="54" t="str">
        <f t="shared" si="21"/>
        <v/>
      </c>
      <c r="R100" s="39"/>
      <c r="S100" s="78" t="s">
        <v>63</v>
      </c>
      <c r="T100" s="84" t="s">
        <v>66</v>
      </c>
      <c r="W100" s="88"/>
      <c r="X100" s="88"/>
    </row>
    <row r="101" spans="1:25">
      <c r="A101" s="42"/>
      <c r="B101" s="43"/>
      <c r="C101" s="44"/>
      <c r="D101" s="44"/>
      <c r="E101" s="44"/>
      <c r="F101" s="45"/>
      <c r="G101" s="46"/>
      <c r="H101" s="47"/>
      <c r="I101" s="48" t="b">
        <f t="shared" si="18"/>
        <v>0</v>
      </c>
      <c r="J101" s="49" t="e">
        <f>VLOOKUP(G101,'4. Fiche prépa conv APL_RS'!$B$29:$H$35,IF(LEFT(A101,3)="PLS",6,IF(LEFT(A101,4)="PLUS",2,IF(LEFT(A101,4)="PLAI",4))))</f>
        <v>#N/A</v>
      </c>
      <c r="K101" s="50"/>
      <c r="L101" s="50"/>
      <c r="M101" s="51">
        <f t="shared" si="19"/>
        <v>0</v>
      </c>
      <c r="N101" s="52" t="s">
        <v>60</v>
      </c>
      <c r="O101" s="51" t="str">
        <f>IF($A101="PLAI-adapté",IF($M$7=2,VLOOKUP($N101,Donnees!$G$6:$K$11,5,0),VLOOKUP($N101,Donnees!$G$6:$K$11,4,0)),"")</f>
        <v/>
      </c>
      <c r="P101" s="53" t="str">
        <f t="shared" si="20"/>
        <v/>
      </c>
      <c r="Q101" s="54" t="str">
        <f t="shared" si="21"/>
        <v/>
      </c>
      <c r="R101" s="39"/>
      <c r="S101" s="55" t="s">
        <v>61</v>
      </c>
      <c r="T101" s="84">
        <f>SUMPRODUCT(($G$15:$G$164=$S101)*($A$15:$A$164=$S$100)*($B$15:$B$164=$T$70))</f>
        <v>0</v>
      </c>
      <c r="U101" s="81"/>
      <c r="V101" s="81"/>
    </row>
    <row r="102" spans="1:25">
      <c r="A102" s="42"/>
      <c r="B102" s="43"/>
      <c r="C102" s="44"/>
      <c r="D102" s="44"/>
      <c r="E102" s="44"/>
      <c r="F102" s="45"/>
      <c r="G102" s="46"/>
      <c r="H102" s="47"/>
      <c r="I102" s="48" t="b">
        <f t="shared" si="18"/>
        <v>0</v>
      </c>
      <c r="J102" s="49" t="e">
        <f>VLOOKUP(G102,'4. Fiche prépa conv APL_RS'!$B$29:$H$35,IF(LEFT(A102,3)="PLS",6,IF(LEFT(A102,4)="PLUS",2,IF(LEFT(A102,4)="PLAI",4))))</f>
        <v>#N/A</v>
      </c>
      <c r="K102" s="50"/>
      <c r="L102" s="50"/>
      <c r="M102" s="51">
        <f t="shared" si="19"/>
        <v>0</v>
      </c>
      <c r="N102" s="52" t="s">
        <v>60</v>
      </c>
      <c r="O102" s="51" t="str">
        <f>IF($A102="PLAI-adapté",IF($M$7=2,VLOOKUP($N102,Donnees!$G$6:$K$11,5,0),VLOOKUP($N102,Donnees!$G$6:$K$11,4,0)),"")</f>
        <v/>
      </c>
      <c r="P102" s="53" t="str">
        <f t="shared" si="20"/>
        <v/>
      </c>
      <c r="Q102" s="54" t="str">
        <f t="shared" si="21"/>
        <v/>
      </c>
      <c r="R102" s="39"/>
      <c r="S102" s="55" t="s">
        <v>65</v>
      </c>
      <c r="T102" s="84">
        <f t="array" ref="T102">SUMPRODUCT(($G$15:$G$164=$S102)*($A$15:$A$164=$S$100)*($B$15:$B$164=$T$70))</f>
        <v>0</v>
      </c>
      <c r="U102" s="81"/>
      <c r="V102" s="81"/>
    </row>
    <row r="103" spans="1:25">
      <c r="A103" s="42"/>
      <c r="B103" s="43"/>
      <c r="C103" s="44"/>
      <c r="D103" s="44"/>
      <c r="E103" s="44"/>
      <c r="F103" s="45"/>
      <c r="G103" s="46"/>
      <c r="H103" s="47"/>
      <c r="I103" s="48" t="b">
        <f t="shared" si="18"/>
        <v>0</v>
      </c>
      <c r="J103" s="49" t="e">
        <f>VLOOKUP(G103,'4. Fiche prépa conv APL_RS'!$B$29:$H$35,IF(LEFT(A103,3)="PLS",6,IF(LEFT(A103,4)="PLUS",2,IF(LEFT(A103,4)="PLAI",4))))</f>
        <v>#N/A</v>
      </c>
      <c r="K103" s="50"/>
      <c r="L103" s="50"/>
      <c r="M103" s="51">
        <f t="shared" si="19"/>
        <v>0</v>
      </c>
      <c r="N103" s="52" t="s">
        <v>60</v>
      </c>
      <c r="O103" s="51" t="str">
        <f>IF($A103="PLAI-adapté",IF($M$7=2,VLOOKUP($N103,Donnees!$G$6:$K$11,5,0),VLOOKUP($N103,Donnees!$G$6:$K$11,4,0)),"")</f>
        <v/>
      </c>
      <c r="P103" s="53" t="str">
        <f t="shared" si="20"/>
        <v/>
      </c>
      <c r="Q103" s="54" t="str">
        <f t="shared" si="21"/>
        <v/>
      </c>
      <c r="R103" s="39"/>
      <c r="S103" s="55" t="s">
        <v>67</v>
      </c>
      <c r="T103" s="84">
        <f t="array" ref="T103">SUMPRODUCT(($G$15:$G$164=$S103)*($A$15:$A$164=$S$100)*($B$15:$B$164=$T$70))</f>
        <v>0</v>
      </c>
      <c r="U103" s="81"/>
      <c r="V103" s="81"/>
    </row>
    <row r="104" spans="1:25">
      <c r="A104" s="42"/>
      <c r="B104" s="43"/>
      <c r="C104" s="62"/>
      <c r="D104" s="62"/>
      <c r="E104" s="62"/>
      <c r="F104" s="63"/>
      <c r="G104" s="46"/>
      <c r="H104" s="64"/>
      <c r="I104" s="48" t="b">
        <f t="shared" si="18"/>
        <v>0</v>
      </c>
      <c r="J104" s="49" t="e">
        <f>VLOOKUP(G104,'4. Fiche prépa conv APL_RS'!$B$29:$H$35,IF(LEFT(A104,3)="PLS",6,IF(LEFT(A104,4)="PLUS",2,IF(LEFT(A104,4)="PLAI",4))))</f>
        <v>#N/A</v>
      </c>
      <c r="K104" s="50"/>
      <c r="L104" s="50"/>
      <c r="M104" s="51">
        <f t="shared" si="19"/>
        <v>0</v>
      </c>
      <c r="N104" s="52" t="s">
        <v>60</v>
      </c>
      <c r="O104" s="51" t="str">
        <f>IF($A104="PLAI-adapté",IF($M$7=2,VLOOKUP($N104,Donnees!$G$6:$K$11,5,0),VLOOKUP($N104,Donnees!$G$6:$K$11,4,0)),"")</f>
        <v/>
      </c>
      <c r="P104" s="53" t="str">
        <f t="shared" si="20"/>
        <v/>
      </c>
      <c r="Q104" s="54" t="str">
        <f t="shared" si="21"/>
        <v/>
      </c>
      <c r="R104" s="39"/>
      <c r="S104" s="55" t="s">
        <v>59</v>
      </c>
      <c r="T104" s="84">
        <f t="array" ref="T104">SUMPRODUCT(($G$15:$G$164=$S104)*($A$15:$A$164=$S$100)*($B$15:$B$164=$T$70))</f>
        <v>0</v>
      </c>
      <c r="U104" s="81"/>
      <c r="V104" s="81"/>
    </row>
    <row r="105" spans="1:25">
      <c r="A105" s="42"/>
      <c r="B105" s="43"/>
      <c r="C105" s="62"/>
      <c r="D105" s="62"/>
      <c r="E105" s="62"/>
      <c r="F105" s="63"/>
      <c r="G105" s="46"/>
      <c r="H105" s="64"/>
      <c r="I105" s="48" t="b">
        <f t="shared" si="18"/>
        <v>0</v>
      </c>
      <c r="J105" s="49" t="e">
        <f>VLOOKUP(G105,'4. Fiche prépa conv APL_RS'!$B$29:$H$35,IF(LEFT(A105,3)="PLS",6,IF(LEFT(A105,4)="PLUS",2,IF(LEFT(A105,4)="PLAI",4))))</f>
        <v>#N/A</v>
      </c>
      <c r="K105" s="50"/>
      <c r="L105" s="50"/>
      <c r="M105" s="51">
        <f t="shared" si="19"/>
        <v>0</v>
      </c>
      <c r="N105" s="52" t="s">
        <v>60</v>
      </c>
      <c r="O105" s="51" t="str">
        <f>IF($A105="PLAI-adapté",IF($M$7=2,VLOOKUP($N105,Donnees!$G$6:$K$11,5,0),VLOOKUP($N105,Donnees!$G$6:$K$11,4,0)),"")</f>
        <v/>
      </c>
      <c r="P105" s="53" t="str">
        <f t="shared" si="20"/>
        <v/>
      </c>
      <c r="Q105" s="54" t="str">
        <f t="shared" si="21"/>
        <v/>
      </c>
      <c r="R105" s="39"/>
      <c r="S105" s="55" t="s">
        <v>64</v>
      </c>
      <c r="T105" s="84">
        <f t="array" ref="T105">SUMPRODUCT(($G$15:$G$164=$S105)*($A$15:$A$164=$S$100)*($B$15:$B$164=$T$70))</f>
        <v>0</v>
      </c>
      <c r="U105" s="81"/>
      <c r="V105" s="81"/>
    </row>
    <row r="106" spans="1:25">
      <c r="A106" s="42"/>
      <c r="B106" s="43"/>
      <c r="C106" s="62"/>
      <c r="D106" s="62"/>
      <c r="E106" s="62"/>
      <c r="F106" s="63"/>
      <c r="G106" s="46"/>
      <c r="H106" s="64"/>
      <c r="I106" s="48" t="b">
        <f t="shared" si="18"/>
        <v>0</v>
      </c>
      <c r="J106" s="49" t="e">
        <f>VLOOKUP(G106,'4. Fiche prépa conv APL_RS'!$B$29:$H$35,IF(LEFT(A106,3)="PLS",6,IF(LEFT(A106,4)="PLUS",2,IF(LEFT(A106,4)="PLAI",4))))</f>
        <v>#N/A</v>
      </c>
      <c r="K106" s="50"/>
      <c r="L106" s="50"/>
      <c r="M106" s="51">
        <f t="shared" si="19"/>
        <v>0</v>
      </c>
      <c r="N106" s="52" t="s">
        <v>60</v>
      </c>
      <c r="O106" s="51" t="str">
        <f>IF($A106="PLAI-adapté",IF($M$7=2,VLOOKUP($N106,Donnees!$G$6:$K$11,5,0),VLOOKUP($N106,Donnees!$G$6:$K$11,4,0)),"")</f>
        <v/>
      </c>
      <c r="P106" s="53" t="str">
        <f t="shared" si="20"/>
        <v/>
      </c>
      <c r="Q106" s="54" t="str">
        <f t="shared" si="21"/>
        <v/>
      </c>
      <c r="R106" s="39"/>
      <c r="S106" s="55" t="s">
        <v>70</v>
      </c>
      <c r="T106" s="84">
        <f t="array" ref="T106">SUMPRODUCT(($G$15:$G$164=$S106)*($A$15:$A$164=$S$100)*($B$15:$B$164=$T$70))</f>
        <v>0</v>
      </c>
      <c r="U106" s="81"/>
      <c r="V106" s="81"/>
    </row>
    <row r="107" spans="1:25">
      <c r="A107" s="42"/>
      <c r="B107" s="43"/>
      <c r="C107" s="62"/>
      <c r="D107" s="62"/>
      <c r="E107" s="62"/>
      <c r="F107" s="63"/>
      <c r="G107" s="46"/>
      <c r="H107" s="64"/>
      <c r="I107" s="48" t="b">
        <f t="shared" si="18"/>
        <v>0</v>
      </c>
      <c r="J107" s="49" t="e">
        <f>VLOOKUP(G107,'4. Fiche prépa conv APL_RS'!$B$29:$H$35,IF(LEFT(A107,3)="PLS",6,IF(LEFT(A107,4)="PLUS",2,IF(LEFT(A107,4)="PLAI",4))))</f>
        <v>#N/A</v>
      </c>
      <c r="K107" s="50"/>
      <c r="L107" s="50"/>
      <c r="M107" s="51">
        <f t="shared" si="19"/>
        <v>0</v>
      </c>
      <c r="N107" s="52" t="s">
        <v>60</v>
      </c>
      <c r="O107" s="51" t="str">
        <f>IF($A107="PLAI-adapté",IF($M$7=2,VLOOKUP($N107,Donnees!$G$6:$K$11,5,0),VLOOKUP($N107,Donnees!$G$6:$K$11,4,0)),"")</f>
        <v/>
      </c>
      <c r="P107" s="53" t="str">
        <f t="shared" si="20"/>
        <v/>
      </c>
      <c r="Q107" s="54" t="str">
        <f t="shared" si="21"/>
        <v/>
      </c>
      <c r="R107" s="39"/>
      <c r="S107" s="55" t="s">
        <v>71</v>
      </c>
      <c r="T107" s="84">
        <f t="array" ref="T107">SUMPRODUCT(($G$15:$G$164=$S107)*($A$15:$A$164=$S$100)*($B$15:$B$164=$T$70))</f>
        <v>0</v>
      </c>
      <c r="U107" s="89"/>
      <c r="V107" s="89"/>
    </row>
    <row r="108" spans="1:25">
      <c r="A108" s="42"/>
      <c r="B108" s="43"/>
      <c r="C108" s="62"/>
      <c r="D108" s="62"/>
      <c r="E108" s="62"/>
      <c r="F108" s="63"/>
      <c r="G108" s="46"/>
      <c r="H108" s="64"/>
      <c r="I108" s="48" t="b">
        <f t="shared" si="18"/>
        <v>0</v>
      </c>
      <c r="J108" s="49" t="e">
        <f>VLOOKUP(G108,'4. Fiche prépa conv APL_RS'!$B$29:$H$35,IF(LEFT(A108,3)="PLS",6,IF(LEFT(A108,4)="PLUS",2,IF(LEFT(A108,4)="PLAI",4))))</f>
        <v>#N/A</v>
      </c>
      <c r="K108" s="50"/>
      <c r="L108" s="50"/>
      <c r="M108" s="51">
        <f t="shared" si="19"/>
        <v>0</v>
      </c>
      <c r="N108" s="52" t="s">
        <v>60</v>
      </c>
      <c r="O108" s="51" t="str">
        <f>IF($A108="PLAI-adapté",IF($M$7=2,VLOOKUP($N108,Donnees!$G$6:$K$11,5,0),VLOOKUP($N108,Donnees!$G$6:$K$11,4,0)),"")</f>
        <v/>
      </c>
      <c r="P108" s="53" t="str">
        <f t="shared" si="20"/>
        <v/>
      </c>
      <c r="Q108" s="54" t="str">
        <f t="shared" si="21"/>
        <v/>
      </c>
      <c r="R108" s="39"/>
      <c r="S108" s="55" t="s">
        <v>81</v>
      </c>
      <c r="T108" s="84">
        <f t="array" ref="T108">SUMPRODUCT(($G$15:$G$164=$S108)*($A$15:$A$164=$S$100)*($B$15:$B$164=$T$70))</f>
        <v>0</v>
      </c>
      <c r="U108" s="90"/>
      <c r="V108" s="90"/>
    </row>
    <row r="109" spans="1:25">
      <c r="A109" s="42"/>
      <c r="B109" s="43"/>
      <c r="C109" s="62"/>
      <c r="D109" s="62"/>
      <c r="E109" s="62"/>
      <c r="F109" s="63"/>
      <c r="G109" s="46"/>
      <c r="H109" s="64"/>
      <c r="I109" s="48" t="b">
        <f t="shared" si="18"/>
        <v>0</v>
      </c>
      <c r="J109" s="49" t="e">
        <f>VLOOKUP(G109,'4. Fiche prépa conv APL_RS'!$B$29:$H$35,IF(LEFT(A109,3)="PLS",6,IF(LEFT(A109,4)="PLUS",2,IF(LEFT(A109,4)="PLAI",4))))</f>
        <v>#N/A</v>
      </c>
      <c r="K109" s="50"/>
      <c r="L109" s="50"/>
      <c r="M109" s="51">
        <f t="shared" si="19"/>
        <v>0</v>
      </c>
      <c r="N109" s="52" t="s">
        <v>60</v>
      </c>
      <c r="O109" s="51" t="str">
        <f>IF($A109="PLAI-adapté",IF($M$7=2,VLOOKUP($N109,Donnees!$G$6:$K$11,5,0),VLOOKUP($N109,Donnees!$G$6:$K$11,4,0)),"")</f>
        <v/>
      </c>
      <c r="P109" s="53" t="str">
        <f t="shared" si="20"/>
        <v/>
      </c>
      <c r="Q109" s="54" t="str">
        <f t="shared" si="21"/>
        <v/>
      </c>
      <c r="R109" s="39"/>
      <c r="S109" s="55" t="s">
        <v>82</v>
      </c>
      <c r="T109" s="84">
        <f t="array" ref="T109">SUMPRODUCT(($G$15:$G$164=$S109)*($A$15:$A$164=$S$100)*($B$15:$B$164=$T$70))</f>
        <v>0</v>
      </c>
      <c r="U109" s="90"/>
      <c r="V109" s="90"/>
    </row>
    <row r="110" spans="1:25">
      <c r="A110" s="42"/>
      <c r="B110" s="43"/>
      <c r="C110" s="62"/>
      <c r="D110" s="62"/>
      <c r="E110" s="62"/>
      <c r="F110" s="63"/>
      <c r="G110" s="46"/>
      <c r="H110" s="64"/>
      <c r="I110" s="48" t="b">
        <f t="shared" si="18"/>
        <v>0</v>
      </c>
      <c r="J110" s="49" t="e">
        <f>VLOOKUP(G110,'4. Fiche prépa conv APL_RS'!$B$29:$H$35,IF(LEFT(A110,3)="PLS",6,IF(LEFT(A110,4)="PLUS",2,IF(LEFT(A110,4)="PLAI",4))))</f>
        <v>#N/A</v>
      </c>
      <c r="K110" s="50"/>
      <c r="L110" s="50"/>
      <c r="M110" s="51">
        <f t="shared" si="19"/>
        <v>0</v>
      </c>
      <c r="N110" s="52" t="s">
        <v>60</v>
      </c>
      <c r="O110" s="51" t="str">
        <f>IF($A110="PLAI-adapté",IF($M$7=2,VLOOKUP($N110,Donnees!$G$6:$K$11,5,0),VLOOKUP($N110,Donnees!$G$6:$K$11,4,0)),"")</f>
        <v/>
      </c>
      <c r="P110" s="53" t="str">
        <f t="shared" si="20"/>
        <v/>
      </c>
      <c r="Q110" s="54" t="str">
        <f t="shared" si="21"/>
        <v/>
      </c>
      <c r="R110" s="39"/>
      <c r="S110" s="70" t="s">
        <v>76</v>
      </c>
      <c r="T110" s="86">
        <f>SUM(T101:T109)</f>
        <v>0</v>
      </c>
      <c r="U110" s="91"/>
      <c r="V110" s="91"/>
    </row>
    <row r="111" spans="1:25" ht="15.75">
      <c r="A111" s="42"/>
      <c r="B111" s="43"/>
      <c r="C111" s="62"/>
      <c r="D111" s="62"/>
      <c r="E111" s="62"/>
      <c r="F111" s="63"/>
      <c r="G111" s="46"/>
      <c r="H111" s="64"/>
      <c r="I111" s="48" t="b">
        <f t="shared" ref="I111:I142" si="23">IF($D$5="Acquisition-amélioration",IF(G111="T1",IF(H111&lt;16.2,"plan à contrôler",""),IF(G111="T1'",IF(H111&lt;18,"plan à contrôler",""),IF(G111="T1 bis",IF(H111&lt;27,"plan à contrôler",""),IF(G111="T2",IF(H111&lt;45.4,"plan à contrôler",""),IF(G111="T3",IF(H111&lt;54,"plan à contrôler",""),IF(G111="T4",IF(H111&lt;66.6,"plan à contrôler",""),IF(G111="T5",IF(H111&lt;79.2,"plan à contrôler","")))))))),IF(G111="T1",IF(H111&lt;18,"plan à contrôler",""),IF(G111="T1'",IF(H111&lt;20,"plan à contrôler",""),IF(G111="T1 bis",IF(H111&lt;30,"plan à contrôler",""),IF(G111="T2",IF(H111&lt;46,"plan à contrôler",""),IF(G111="T3",IF(H111&lt;60,"plan à contrôler",""),IF(G111="T4",IF(H111&lt;74,"plan à contrôler",""),IF(G111="T5",IF(H111&lt;88,"plan à contrôler","")))))))))</f>
        <v>0</v>
      </c>
      <c r="J111" s="49" t="e">
        <f>VLOOKUP(G111,'4. Fiche prépa conv APL_RS'!$B$29:$H$35,IF(LEFT(A111,3)="PLS",6,IF(LEFT(A111,4)="PLUS",2,IF(LEFT(A111,4)="PLAI",4))))</f>
        <v>#N/A</v>
      </c>
      <c r="K111" s="50"/>
      <c r="L111" s="50"/>
      <c r="M111" s="51">
        <f t="shared" ref="M111:M142" si="24">K111+L111</f>
        <v>0</v>
      </c>
      <c r="N111" s="52" t="s">
        <v>60</v>
      </c>
      <c r="O111" s="51" t="str">
        <f>IF($A111="PLAI-adapté",IF($M$7=2,VLOOKUP($N111,Donnees!$G$6:$K$11,5,0),VLOOKUP($N111,Donnees!$G$6:$K$11,4,0)),"")</f>
        <v/>
      </c>
      <c r="P111" s="53" t="str">
        <f t="shared" ref="P111:P142" si="25">IF(A111="PLAI-adapté",IF(J111&lt;=O111, J111,O111),"")</f>
        <v/>
      </c>
      <c r="Q111" s="54" t="str">
        <f t="shared" si="21"/>
        <v/>
      </c>
      <c r="R111" s="39"/>
      <c r="U111" s="90"/>
      <c r="V111" s="90"/>
      <c r="W111" s="92"/>
    </row>
    <row r="112" spans="1:25" ht="15.75">
      <c r="A112" s="42"/>
      <c r="B112" s="43"/>
      <c r="C112" s="62"/>
      <c r="D112" s="62"/>
      <c r="E112" s="62"/>
      <c r="F112" s="63"/>
      <c r="G112" s="46"/>
      <c r="H112" s="64"/>
      <c r="I112" s="48" t="b">
        <f t="shared" si="23"/>
        <v>0</v>
      </c>
      <c r="J112" s="49" t="e">
        <f>VLOOKUP(G112,'4. Fiche prépa conv APL_RS'!$B$29:$H$35,IF(LEFT(A112,3)="PLS",6,IF(LEFT(A112,4)="PLUS",2,IF(LEFT(A112,4)="PLAI",4))))</f>
        <v>#N/A</v>
      </c>
      <c r="K112" s="50"/>
      <c r="L112" s="50"/>
      <c r="M112" s="51">
        <f t="shared" si="24"/>
        <v>0</v>
      </c>
      <c r="N112" s="52" t="s">
        <v>60</v>
      </c>
      <c r="O112" s="51" t="str">
        <f>IF($A112="PLAI-adapté",IF($M$7=2,VLOOKUP($N112,Donnees!$G$6:$K$11,5,0),VLOOKUP($N112,Donnees!$G$6:$K$11,4,0)),"")</f>
        <v/>
      </c>
      <c r="P112" s="53" t="str">
        <f t="shared" si="25"/>
        <v/>
      </c>
      <c r="Q112" s="54" t="str">
        <f t="shared" si="21"/>
        <v/>
      </c>
      <c r="R112" s="39"/>
      <c r="W112" s="92"/>
    </row>
    <row r="113" spans="1:29" ht="15.75">
      <c r="A113" s="42"/>
      <c r="B113" s="43"/>
      <c r="C113" s="62"/>
      <c r="D113" s="62"/>
      <c r="E113" s="62"/>
      <c r="F113" s="63"/>
      <c r="G113" s="46"/>
      <c r="H113" s="64"/>
      <c r="I113" s="48" t="b">
        <f t="shared" si="23"/>
        <v>0</v>
      </c>
      <c r="J113" s="49" t="e">
        <f>VLOOKUP(G113,'4. Fiche prépa conv APL_RS'!$B$29:$H$35,IF(LEFT(A113,3)="PLS",6,IF(LEFT(A113,4)="PLUS",2,IF(LEFT(A113,4)="PLAI",4))))</f>
        <v>#N/A</v>
      </c>
      <c r="K113" s="50"/>
      <c r="L113" s="50"/>
      <c r="M113" s="51">
        <f t="shared" si="24"/>
        <v>0</v>
      </c>
      <c r="N113" s="52" t="s">
        <v>60</v>
      </c>
      <c r="O113" s="51" t="str">
        <f>IF($A113="PLAI-adapté",IF($M$7=2,VLOOKUP($N113,Donnees!$G$6:$K$11,5,0),VLOOKUP($N113,Donnees!$G$6:$K$11,4,0)),"")</f>
        <v/>
      </c>
      <c r="P113" s="53" t="str">
        <f t="shared" si="25"/>
        <v/>
      </c>
      <c r="Q113" s="54" t="str">
        <f t="shared" si="21"/>
        <v/>
      </c>
      <c r="R113" s="39"/>
      <c r="S113" s="93" t="s">
        <v>77</v>
      </c>
      <c r="T113" s="94">
        <f>T84+T97+T110</f>
        <v>0</v>
      </c>
      <c r="W113" s="92"/>
    </row>
    <row r="114" spans="1:29" ht="15.75">
      <c r="A114" s="42"/>
      <c r="B114" s="43"/>
      <c r="C114" s="62"/>
      <c r="D114" s="62"/>
      <c r="E114" s="62"/>
      <c r="F114" s="63"/>
      <c r="G114" s="46"/>
      <c r="H114" s="64"/>
      <c r="I114" s="48" t="b">
        <f t="shared" si="23"/>
        <v>0</v>
      </c>
      <c r="J114" s="49" t="e">
        <f>VLOOKUP(G114,'4. Fiche prépa conv APL_RS'!$B$29:$H$35,IF(LEFT(A114,3)="PLS",6,IF(LEFT(A114,4)="PLUS",2,IF(LEFT(A114,4)="PLAI",4))))</f>
        <v>#N/A</v>
      </c>
      <c r="K114" s="50"/>
      <c r="L114" s="50"/>
      <c r="M114" s="51">
        <f t="shared" si="24"/>
        <v>0</v>
      </c>
      <c r="N114" s="52" t="s">
        <v>60</v>
      </c>
      <c r="O114" s="51" t="str">
        <f>IF($A114="PLAI-adapté",IF($M$7=2,VLOOKUP($N114,Donnees!$G$6:$K$11,5,0),VLOOKUP($N114,Donnees!$G$6:$K$11,4,0)),"")</f>
        <v/>
      </c>
      <c r="P114" s="53" t="str">
        <f t="shared" si="25"/>
        <v/>
      </c>
      <c r="Q114" s="54" t="str">
        <f t="shared" si="21"/>
        <v/>
      </c>
      <c r="R114" s="39"/>
      <c r="W114" s="92"/>
    </row>
    <row r="115" spans="1:29" ht="15.75">
      <c r="A115" s="42"/>
      <c r="B115" s="43"/>
      <c r="C115" s="62"/>
      <c r="D115" s="62"/>
      <c r="E115" s="62"/>
      <c r="F115" s="63"/>
      <c r="G115" s="46"/>
      <c r="H115" s="64"/>
      <c r="I115" s="48" t="b">
        <f t="shared" si="23"/>
        <v>0</v>
      </c>
      <c r="J115" s="49" t="e">
        <f>VLOOKUP(G115,'4. Fiche prépa conv APL_RS'!$B$29:$H$35,IF(LEFT(A115,3)="PLS",6,IF(LEFT(A115,4)="PLUS",2,IF(LEFT(A115,4)="PLAI",4))))</f>
        <v>#N/A</v>
      </c>
      <c r="K115" s="50"/>
      <c r="L115" s="50"/>
      <c r="M115" s="51">
        <f t="shared" si="24"/>
        <v>0</v>
      </c>
      <c r="N115" s="52" t="s">
        <v>60</v>
      </c>
      <c r="O115" s="51" t="str">
        <f>IF($A115="PLAI-adapté",IF($M$7=2,VLOOKUP($N115,Donnees!$G$6:$K$11,5,0),VLOOKUP($N115,Donnees!$G$6:$K$11,4,0)),"")</f>
        <v/>
      </c>
      <c r="P115" s="53" t="str">
        <f t="shared" si="25"/>
        <v/>
      </c>
      <c r="Q115" s="54" t="str">
        <f t="shared" si="21"/>
        <v/>
      </c>
      <c r="R115" s="39"/>
      <c r="W115" s="92"/>
    </row>
    <row r="116" spans="1:29" ht="15.75">
      <c r="A116" s="42"/>
      <c r="B116" s="43"/>
      <c r="C116" s="62"/>
      <c r="D116" s="62"/>
      <c r="E116" s="62"/>
      <c r="F116" s="63"/>
      <c r="G116" s="46"/>
      <c r="H116" s="64"/>
      <c r="I116" s="48" t="b">
        <f t="shared" si="23"/>
        <v>0</v>
      </c>
      <c r="J116" s="49" t="e">
        <f>VLOOKUP(G116,'4. Fiche prépa conv APL_RS'!$B$29:$H$35,IF(LEFT(A116,3)="PLS",6,IF(LEFT(A116,4)="PLUS",2,IF(LEFT(A116,4)="PLAI",4))))</f>
        <v>#N/A</v>
      </c>
      <c r="K116" s="50"/>
      <c r="L116" s="50"/>
      <c r="M116" s="51">
        <f t="shared" si="24"/>
        <v>0</v>
      </c>
      <c r="N116" s="52" t="s">
        <v>60</v>
      </c>
      <c r="O116" s="51" t="str">
        <f>IF($A116="PLAI-adapté",IF($M$7=2,VLOOKUP($N116,Donnees!$G$6:$K$11,5,0),VLOOKUP($N116,Donnees!$G$6:$K$11,4,0)),"")</f>
        <v/>
      </c>
      <c r="P116" s="53" t="str">
        <f t="shared" si="25"/>
        <v/>
      </c>
      <c r="Q116" s="54" t="str">
        <f t="shared" si="21"/>
        <v/>
      </c>
      <c r="R116" s="39"/>
      <c r="W116" s="92"/>
      <c r="AA116" s="280"/>
      <c r="AB116" s="280"/>
      <c r="AC116" s="95"/>
    </row>
    <row r="117" spans="1:29" ht="15.75">
      <c r="A117" s="42"/>
      <c r="B117" s="43"/>
      <c r="C117" s="62"/>
      <c r="D117" s="62"/>
      <c r="E117" s="62"/>
      <c r="F117" s="63"/>
      <c r="G117" s="46"/>
      <c r="H117" s="64"/>
      <c r="I117" s="48" t="b">
        <f t="shared" si="23"/>
        <v>0</v>
      </c>
      <c r="J117" s="49" t="e">
        <f>VLOOKUP(G117,'4. Fiche prépa conv APL_RS'!$B$29:$H$35,IF(LEFT(A117,3)="PLS",6,IF(LEFT(A117,4)="PLUS",2,IF(LEFT(A117,4)="PLAI",4))))</f>
        <v>#N/A</v>
      </c>
      <c r="K117" s="50"/>
      <c r="L117" s="50"/>
      <c r="M117" s="51">
        <f t="shared" si="24"/>
        <v>0</v>
      </c>
      <c r="N117" s="52" t="s">
        <v>60</v>
      </c>
      <c r="O117" s="51" t="str">
        <f>IF($A117="PLAI-adapté",IF($M$7=2,VLOOKUP($N117,Donnees!$G$6:$K$11,5,0),VLOOKUP($N117,Donnees!$G$6:$K$11,4,0)),"")</f>
        <v/>
      </c>
      <c r="P117" s="53" t="str">
        <f t="shared" si="25"/>
        <v/>
      </c>
      <c r="Q117" s="54" t="str">
        <f t="shared" si="21"/>
        <v/>
      </c>
      <c r="R117" s="39"/>
      <c r="AA117" s="280"/>
      <c r="AB117" s="280"/>
      <c r="AC117" s="96"/>
    </row>
    <row r="118" spans="1:29">
      <c r="A118" s="42"/>
      <c r="B118" s="43"/>
      <c r="C118" s="62"/>
      <c r="D118" s="62"/>
      <c r="E118" s="62"/>
      <c r="F118" s="63"/>
      <c r="G118" s="46"/>
      <c r="H118" s="64"/>
      <c r="I118" s="48" t="b">
        <f t="shared" si="23"/>
        <v>0</v>
      </c>
      <c r="J118" s="49" t="e">
        <f>VLOOKUP(G118,'4. Fiche prépa conv APL_RS'!$B$29:$H$35,IF(LEFT(A118,3)="PLS",6,IF(LEFT(A118,4)="PLUS",2,IF(LEFT(A118,4)="PLAI",4))))</f>
        <v>#N/A</v>
      </c>
      <c r="K118" s="50"/>
      <c r="L118" s="50"/>
      <c r="M118" s="51">
        <f t="shared" si="24"/>
        <v>0</v>
      </c>
      <c r="N118" s="52" t="s">
        <v>60</v>
      </c>
      <c r="O118" s="51" t="str">
        <f>IF($A118="PLAI-adapté",IF($M$7=2,VLOOKUP($N118,Donnees!$G$6:$K$11,5,0),VLOOKUP($N118,Donnees!$G$6:$K$11,4,0)),"")</f>
        <v/>
      </c>
      <c r="P118" s="53" t="str">
        <f t="shared" si="25"/>
        <v/>
      </c>
      <c r="Q118" s="54" t="str">
        <f t="shared" si="21"/>
        <v/>
      </c>
      <c r="R118" s="39"/>
    </row>
    <row r="119" spans="1:29" ht="15.75">
      <c r="A119" s="42"/>
      <c r="B119" s="43"/>
      <c r="C119" s="44"/>
      <c r="D119" s="44"/>
      <c r="E119" s="44"/>
      <c r="F119" s="45"/>
      <c r="G119" s="46"/>
      <c r="H119" s="47"/>
      <c r="I119" s="48" t="b">
        <f t="shared" si="23"/>
        <v>0</v>
      </c>
      <c r="J119" s="49" t="e">
        <f>VLOOKUP(G119,'4. Fiche prépa conv APL_RS'!$B$29:$H$35,IF(LEFT(A119,3)="PLS",6,IF(LEFT(A119,4)="PLUS",2,IF(LEFT(A119,4)="PLAI",4))))</f>
        <v>#N/A</v>
      </c>
      <c r="K119" s="50"/>
      <c r="L119" s="50"/>
      <c r="M119" s="51">
        <f t="shared" si="24"/>
        <v>0</v>
      </c>
      <c r="N119" s="52" t="s">
        <v>60</v>
      </c>
      <c r="O119" s="51" t="str">
        <f>IF($A119="PLAI-adapté",IF($M$7=2,VLOOKUP($N119,Donnees!$G$6:$K$11,5,0),VLOOKUP($N119,Donnees!$G$6:$K$11,4,0)),"")</f>
        <v/>
      </c>
      <c r="P119" s="53" t="str">
        <f t="shared" si="25"/>
        <v/>
      </c>
      <c r="Q119" s="54" t="str">
        <f t="shared" si="21"/>
        <v/>
      </c>
      <c r="R119" s="39"/>
      <c r="W119" s="92"/>
    </row>
    <row r="120" spans="1:29" ht="15.75">
      <c r="A120" s="42"/>
      <c r="B120" s="43"/>
      <c r="C120" s="44"/>
      <c r="D120" s="44"/>
      <c r="E120" s="44"/>
      <c r="F120" s="45"/>
      <c r="G120" s="46"/>
      <c r="H120" s="47"/>
      <c r="I120" s="48" t="b">
        <f t="shared" si="23"/>
        <v>0</v>
      </c>
      <c r="J120" s="49" t="e">
        <f>VLOOKUP(G120,'4. Fiche prépa conv APL_RS'!$B$29:$H$35,IF(LEFT(A120,3)="PLS",6,IF(LEFT(A120,4)="PLUS",2,IF(LEFT(A120,4)="PLAI",4))))</f>
        <v>#N/A</v>
      </c>
      <c r="K120" s="50"/>
      <c r="L120" s="50"/>
      <c r="M120" s="51">
        <f t="shared" si="24"/>
        <v>0</v>
      </c>
      <c r="N120" s="52" t="s">
        <v>60</v>
      </c>
      <c r="O120" s="51" t="str">
        <f>IF($A120="PLAI-adapté",IF($M$7=2,VLOOKUP($N120,Donnees!$G$6:$K$11,5,0),VLOOKUP($N120,Donnees!$G$6:$K$11,4,0)),"")</f>
        <v/>
      </c>
      <c r="P120" s="53" t="str">
        <f t="shared" si="25"/>
        <v/>
      </c>
      <c r="Q120" s="54" t="str">
        <f t="shared" si="21"/>
        <v/>
      </c>
      <c r="R120" s="39"/>
      <c r="W120" s="92"/>
    </row>
    <row r="121" spans="1:29" ht="15.75">
      <c r="A121" s="42"/>
      <c r="B121" s="43"/>
      <c r="C121" s="44"/>
      <c r="D121" s="44"/>
      <c r="E121" s="44"/>
      <c r="F121" s="45"/>
      <c r="G121" s="46"/>
      <c r="H121" s="47"/>
      <c r="I121" s="48" t="b">
        <f t="shared" si="23"/>
        <v>0</v>
      </c>
      <c r="J121" s="49" t="e">
        <f>VLOOKUP(G121,'4. Fiche prépa conv APL_RS'!$B$29:$H$35,IF(LEFT(A121,3)="PLS",6,IF(LEFT(A121,4)="PLUS",2,IF(LEFT(A121,4)="PLAI",4))))</f>
        <v>#N/A</v>
      </c>
      <c r="K121" s="50"/>
      <c r="L121" s="50"/>
      <c r="M121" s="51">
        <f t="shared" si="24"/>
        <v>0</v>
      </c>
      <c r="N121" s="52" t="s">
        <v>60</v>
      </c>
      <c r="O121" s="51" t="str">
        <f>IF($A121="PLAI-adapté",IF($M$7=2,VLOOKUP($N121,Donnees!$G$6:$K$11,5,0),VLOOKUP($N121,Donnees!$G$6:$K$11,4,0)),"")</f>
        <v/>
      </c>
      <c r="P121" s="53" t="str">
        <f t="shared" si="25"/>
        <v/>
      </c>
      <c r="Q121" s="54" t="str">
        <f t="shared" si="21"/>
        <v/>
      </c>
      <c r="R121" s="39"/>
      <c r="W121" s="92"/>
    </row>
    <row r="122" spans="1:29" ht="15.75">
      <c r="A122" s="42"/>
      <c r="B122" s="43"/>
      <c r="C122" s="44"/>
      <c r="D122" s="44"/>
      <c r="E122" s="44"/>
      <c r="F122" s="45"/>
      <c r="G122" s="46"/>
      <c r="H122" s="47"/>
      <c r="I122" s="48" t="b">
        <f t="shared" si="23"/>
        <v>0</v>
      </c>
      <c r="J122" s="49" t="e">
        <f>VLOOKUP(G122,'4. Fiche prépa conv APL_RS'!$B$29:$H$35,IF(LEFT(A122,3)="PLS",6,IF(LEFT(A122,4)="PLUS",2,IF(LEFT(A122,4)="PLAI",4))))</f>
        <v>#N/A</v>
      </c>
      <c r="K122" s="50"/>
      <c r="L122" s="50"/>
      <c r="M122" s="51">
        <f t="shared" si="24"/>
        <v>0</v>
      </c>
      <c r="N122" s="52" t="s">
        <v>60</v>
      </c>
      <c r="O122" s="51" t="str">
        <f>IF($A122="PLAI-adapté",IF($M$7=2,VLOOKUP($N122,Donnees!$G$6:$K$11,5,0),VLOOKUP($N122,Donnees!$G$6:$K$11,4,0)),"")</f>
        <v/>
      </c>
      <c r="P122" s="53" t="str">
        <f t="shared" si="25"/>
        <v/>
      </c>
      <c r="Q122" s="54" t="str">
        <f t="shared" si="21"/>
        <v/>
      </c>
      <c r="R122" s="39"/>
      <c r="W122" s="92"/>
    </row>
    <row r="123" spans="1:29" ht="15.75">
      <c r="A123" s="42"/>
      <c r="B123" s="43"/>
      <c r="C123" s="44"/>
      <c r="D123" s="44"/>
      <c r="E123" s="44"/>
      <c r="F123" s="45"/>
      <c r="G123" s="46"/>
      <c r="H123" s="47"/>
      <c r="I123" s="48" t="b">
        <f t="shared" si="23"/>
        <v>0</v>
      </c>
      <c r="J123" s="49" t="e">
        <f>VLOOKUP(G123,'4. Fiche prépa conv APL_RS'!$B$29:$H$35,IF(LEFT(A123,3)="PLS",6,IF(LEFT(A123,4)="PLUS",2,IF(LEFT(A123,4)="PLAI",4))))</f>
        <v>#N/A</v>
      </c>
      <c r="K123" s="50"/>
      <c r="L123" s="50"/>
      <c r="M123" s="51">
        <f t="shared" si="24"/>
        <v>0</v>
      </c>
      <c r="N123" s="52" t="s">
        <v>60</v>
      </c>
      <c r="O123" s="51" t="str">
        <f>IF($A123="PLAI-adapté",IF($M$7=2,VLOOKUP($N123,Donnees!$G$6:$K$11,5,0),VLOOKUP($N123,Donnees!$G$6:$K$11,4,0)),"")</f>
        <v/>
      </c>
      <c r="P123" s="53" t="str">
        <f t="shared" si="25"/>
        <v/>
      </c>
      <c r="Q123" s="54" t="str">
        <f t="shared" si="21"/>
        <v/>
      </c>
      <c r="R123" s="39"/>
      <c r="W123" s="92"/>
    </row>
    <row r="124" spans="1:29" ht="15.75">
      <c r="A124" s="42"/>
      <c r="B124" s="43"/>
      <c r="C124" s="44"/>
      <c r="D124" s="44"/>
      <c r="E124" s="44"/>
      <c r="F124" s="45"/>
      <c r="G124" s="46"/>
      <c r="H124" s="47"/>
      <c r="I124" s="48" t="b">
        <f t="shared" si="23"/>
        <v>0</v>
      </c>
      <c r="J124" s="49" t="e">
        <f>VLOOKUP(G124,'4. Fiche prépa conv APL_RS'!$B$29:$H$35,IF(LEFT(A124,3)="PLS",6,IF(LEFT(A124,4)="PLUS",2,IF(LEFT(A124,4)="PLAI",4))))</f>
        <v>#N/A</v>
      </c>
      <c r="K124" s="50"/>
      <c r="L124" s="50"/>
      <c r="M124" s="51">
        <f t="shared" si="24"/>
        <v>0</v>
      </c>
      <c r="N124" s="52" t="s">
        <v>60</v>
      </c>
      <c r="O124" s="51" t="str">
        <f>IF($A124="PLAI-adapté",IF($M$7=2,VLOOKUP($N124,Donnees!$G$6:$K$11,5,0),VLOOKUP($N124,Donnees!$G$6:$K$11,4,0)),"")</f>
        <v/>
      </c>
      <c r="P124" s="53" t="str">
        <f t="shared" si="25"/>
        <v/>
      </c>
      <c r="Q124" s="54" t="str">
        <f t="shared" si="21"/>
        <v/>
      </c>
      <c r="R124" s="39"/>
      <c r="W124" s="92"/>
    </row>
    <row r="125" spans="1:29" ht="15.75">
      <c r="A125" s="42"/>
      <c r="B125" s="43"/>
      <c r="C125" s="44"/>
      <c r="D125" s="44"/>
      <c r="E125" s="44"/>
      <c r="F125" s="45"/>
      <c r="G125" s="46"/>
      <c r="H125" s="47"/>
      <c r="I125" s="48" t="b">
        <f t="shared" si="23"/>
        <v>0</v>
      </c>
      <c r="J125" s="49" t="e">
        <f>VLOOKUP(G125,'4. Fiche prépa conv APL_RS'!$B$29:$H$35,IF(LEFT(A125,3)="PLS",6,IF(LEFT(A125,4)="PLUS",2,IF(LEFT(A125,4)="PLAI",4))))</f>
        <v>#N/A</v>
      </c>
      <c r="K125" s="50"/>
      <c r="L125" s="50"/>
      <c r="M125" s="51">
        <f t="shared" si="24"/>
        <v>0</v>
      </c>
      <c r="N125" s="52" t="s">
        <v>60</v>
      </c>
      <c r="O125" s="51" t="str">
        <f>IF($A125="PLAI-adapté",IF($M$7=2,VLOOKUP($N125,Donnees!$G$6:$K$11,5,0),VLOOKUP($N125,Donnees!$G$6:$K$11,4,0)),"")</f>
        <v/>
      </c>
      <c r="P125" s="53" t="str">
        <f t="shared" si="25"/>
        <v/>
      </c>
      <c r="Q125" s="54" t="str">
        <f t="shared" si="21"/>
        <v/>
      </c>
      <c r="R125" s="39"/>
      <c r="W125" s="92"/>
    </row>
    <row r="126" spans="1:29" ht="15.75">
      <c r="A126" s="42"/>
      <c r="B126" s="43"/>
      <c r="C126" s="44"/>
      <c r="D126" s="44"/>
      <c r="E126" s="44"/>
      <c r="F126" s="45"/>
      <c r="G126" s="46"/>
      <c r="H126" s="47"/>
      <c r="I126" s="48" t="b">
        <f t="shared" si="23"/>
        <v>0</v>
      </c>
      <c r="J126" s="49" t="e">
        <f>VLOOKUP(G126,'4. Fiche prépa conv APL_RS'!$B$29:$H$35,IF(LEFT(A126,3)="PLS",6,IF(LEFT(A126,4)="PLUS",2,IF(LEFT(A126,4)="PLAI",4))))</f>
        <v>#N/A</v>
      </c>
      <c r="K126" s="50"/>
      <c r="L126" s="50"/>
      <c r="M126" s="51">
        <f t="shared" si="24"/>
        <v>0</v>
      </c>
      <c r="N126" s="52" t="s">
        <v>60</v>
      </c>
      <c r="O126" s="51" t="str">
        <f>IF($A126="PLAI-adapté",IF($M$7=2,VLOOKUP($N126,Donnees!$G$6:$K$11,5,0),VLOOKUP($N126,Donnees!$G$6:$K$11,4,0)),"")</f>
        <v/>
      </c>
      <c r="P126" s="53" t="str">
        <f t="shared" si="25"/>
        <v/>
      </c>
      <c r="Q126" s="54" t="str">
        <f t="shared" si="21"/>
        <v/>
      </c>
      <c r="R126" s="39"/>
      <c r="W126" s="92"/>
    </row>
    <row r="127" spans="1:29" ht="15.75">
      <c r="A127" s="42"/>
      <c r="B127" s="43"/>
      <c r="C127" s="44"/>
      <c r="D127" s="44"/>
      <c r="E127" s="44"/>
      <c r="F127" s="45"/>
      <c r="G127" s="46"/>
      <c r="H127" s="47"/>
      <c r="I127" s="48" t="b">
        <f t="shared" si="23"/>
        <v>0</v>
      </c>
      <c r="J127" s="49" t="e">
        <f>VLOOKUP(G127,'4. Fiche prépa conv APL_RS'!$B$29:$H$35,IF(LEFT(A127,3)="PLS",6,IF(LEFT(A127,4)="PLUS",2,IF(LEFT(A127,4)="PLAI",4))))</f>
        <v>#N/A</v>
      </c>
      <c r="K127" s="50"/>
      <c r="L127" s="50"/>
      <c r="M127" s="51">
        <f t="shared" si="24"/>
        <v>0</v>
      </c>
      <c r="N127" s="52" t="s">
        <v>60</v>
      </c>
      <c r="O127" s="51" t="str">
        <f>IF($A127="PLAI-adapté",IF($M$7=2,VLOOKUP($N127,Donnees!$G$6:$K$11,5,0),VLOOKUP($N127,Donnees!$G$6:$K$11,4,0)),"")</f>
        <v/>
      </c>
      <c r="P127" s="53" t="str">
        <f t="shared" si="25"/>
        <v/>
      </c>
      <c r="Q127" s="54" t="str">
        <f t="shared" si="21"/>
        <v/>
      </c>
      <c r="R127" s="39"/>
      <c r="W127" s="92"/>
    </row>
    <row r="128" spans="1:29" ht="15.75">
      <c r="A128" s="42"/>
      <c r="B128" s="43"/>
      <c r="C128" s="44"/>
      <c r="D128" s="44"/>
      <c r="E128" s="44"/>
      <c r="F128" s="45"/>
      <c r="G128" s="46"/>
      <c r="H128" s="47"/>
      <c r="I128" s="48" t="b">
        <f t="shared" si="23"/>
        <v>0</v>
      </c>
      <c r="J128" s="49" t="e">
        <f>VLOOKUP(G128,'4. Fiche prépa conv APL_RS'!$B$29:$H$35,IF(LEFT(A128,3)="PLS",6,IF(LEFT(A128,4)="PLUS",2,IF(LEFT(A128,4)="PLAI",4))))</f>
        <v>#N/A</v>
      </c>
      <c r="K128" s="50"/>
      <c r="L128" s="50"/>
      <c r="M128" s="51">
        <f t="shared" si="24"/>
        <v>0</v>
      </c>
      <c r="N128" s="52" t="s">
        <v>60</v>
      </c>
      <c r="O128" s="51" t="str">
        <f>IF($A128="PLAI-adapté",IF($M$7=2,VLOOKUP($N128,Donnees!$G$6:$K$11,5,0),VLOOKUP($N128,Donnees!$G$6:$K$11,4,0)),"")</f>
        <v/>
      </c>
      <c r="P128" s="53" t="str">
        <f t="shared" si="25"/>
        <v/>
      </c>
      <c r="Q128" s="54" t="str">
        <f t="shared" si="21"/>
        <v/>
      </c>
      <c r="R128" s="39"/>
      <c r="W128" s="92"/>
    </row>
    <row r="129" spans="1:27" ht="15.75">
      <c r="A129" s="42"/>
      <c r="B129" s="43"/>
      <c r="C129" s="62"/>
      <c r="D129" s="62"/>
      <c r="E129" s="62"/>
      <c r="F129" s="45"/>
      <c r="G129" s="46"/>
      <c r="H129" s="64"/>
      <c r="I129" s="48" t="b">
        <f t="shared" si="23"/>
        <v>0</v>
      </c>
      <c r="J129" s="49" t="e">
        <f>VLOOKUP(G129,'4. Fiche prépa conv APL_RS'!$B$29:$H$35,IF(LEFT(A129,3)="PLS",6,IF(LEFT(A129,4)="PLUS",2,IF(LEFT(A129,4)="PLAI",4))))</f>
        <v>#N/A</v>
      </c>
      <c r="K129" s="50"/>
      <c r="L129" s="50"/>
      <c r="M129" s="51">
        <f t="shared" si="24"/>
        <v>0</v>
      </c>
      <c r="N129" s="52" t="s">
        <v>60</v>
      </c>
      <c r="O129" s="51" t="str">
        <f>IF($A129="PLAI-adapté",IF($M$7=2,VLOOKUP($N129,Donnees!$G$6:$K$11,5,0),VLOOKUP($N129,Donnees!$G$6:$K$11,4,0)),"")</f>
        <v/>
      </c>
      <c r="P129" s="53" t="str">
        <f t="shared" si="25"/>
        <v/>
      </c>
      <c r="Q129" s="54" t="str">
        <f t="shared" si="21"/>
        <v/>
      </c>
      <c r="R129" s="39"/>
      <c r="W129" s="92"/>
      <c r="Y129" s="97"/>
      <c r="Z129" s="98"/>
    </row>
    <row r="130" spans="1:27" ht="15.75">
      <c r="A130" s="42"/>
      <c r="B130" s="43"/>
      <c r="C130" s="62"/>
      <c r="D130" s="62"/>
      <c r="E130" s="62"/>
      <c r="F130" s="45"/>
      <c r="G130" s="46"/>
      <c r="H130" s="64"/>
      <c r="I130" s="48" t="b">
        <f t="shared" si="23"/>
        <v>0</v>
      </c>
      <c r="J130" s="49" t="e">
        <f>VLOOKUP(G130,'4. Fiche prépa conv APL_RS'!$B$29:$H$35,IF(LEFT(A130,3)="PLS",6,IF(LEFT(A130,4)="PLUS",2,IF(LEFT(A130,4)="PLAI",4))))</f>
        <v>#N/A</v>
      </c>
      <c r="K130" s="50"/>
      <c r="L130" s="50"/>
      <c r="M130" s="51">
        <f t="shared" si="24"/>
        <v>0</v>
      </c>
      <c r="N130" s="52" t="s">
        <v>60</v>
      </c>
      <c r="O130" s="51" t="str">
        <f>IF($A130="PLAI-adapté",IF($M$7=2,VLOOKUP($N130,Donnees!$G$6:$K$11,5,0),VLOOKUP($N130,Donnees!$G$6:$K$11,4,0)),"")</f>
        <v/>
      </c>
      <c r="P130" s="53" t="str">
        <f t="shared" si="25"/>
        <v/>
      </c>
      <c r="Q130" s="54" t="str">
        <f t="shared" si="21"/>
        <v/>
      </c>
      <c r="R130" s="39"/>
      <c r="W130" s="92"/>
      <c r="X130" s="92"/>
      <c r="Y130" s="99"/>
      <c r="Z130" s="99"/>
    </row>
    <row r="131" spans="1:27" ht="15.75">
      <c r="A131" s="42"/>
      <c r="B131" s="43"/>
      <c r="C131" s="62"/>
      <c r="D131" s="62"/>
      <c r="E131" s="62"/>
      <c r="F131" s="45"/>
      <c r="G131" s="46"/>
      <c r="H131" s="64"/>
      <c r="I131" s="48" t="b">
        <f t="shared" si="23"/>
        <v>0</v>
      </c>
      <c r="J131" s="49" t="e">
        <f>VLOOKUP(G131,'4. Fiche prépa conv APL_RS'!$B$29:$H$35,IF(LEFT(A131,3)="PLS",6,IF(LEFT(A131,4)="PLUS",2,IF(LEFT(A131,4)="PLAI",4))))</f>
        <v>#N/A</v>
      </c>
      <c r="K131" s="50"/>
      <c r="L131" s="50"/>
      <c r="M131" s="51">
        <f t="shared" si="24"/>
        <v>0</v>
      </c>
      <c r="N131" s="52" t="s">
        <v>60</v>
      </c>
      <c r="O131" s="51" t="str">
        <f>IF($A131="PLAI-adapté",IF($M$7=2,VLOOKUP($N131,Donnees!$G$6:$K$11,5,0),VLOOKUP($N131,Donnees!$G$6:$K$11,4,0)),"")</f>
        <v/>
      </c>
      <c r="P131" s="53" t="str">
        <f t="shared" si="25"/>
        <v/>
      </c>
      <c r="Q131" s="54" t="str">
        <f t="shared" si="21"/>
        <v/>
      </c>
      <c r="R131" s="39"/>
      <c r="W131" s="92"/>
      <c r="X131" s="92"/>
      <c r="Y131" s="98"/>
      <c r="Z131" s="92"/>
    </row>
    <row r="132" spans="1:27" ht="15.75">
      <c r="A132" s="42"/>
      <c r="B132" s="43"/>
      <c r="C132" s="62"/>
      <c r="D132" s="62"/>
      <c r="E132" s="62"/>
      <c r="F132" s="45"/>
      <c r="G132" s="46"/>
      <c r="H132" s="64"/>
      <c r="I132" s="48" t="b">
        <f t="shared" si="23"/>
        <v>0</v>
      </c>
      <c r="J132" s="49" t="e">
        <f>VLOOKUP(G132,'4. Fiche prépa conv APL_RS'!$B$29:$H$35,IF(LEFT(A132,3)="PLS",6,IF(LEFT(A132,4)="PLUS",2,IF(LEFT(A132,4)="PLAI",4))))</f>
        <v>#N/A</v>
      </c>
      <c r="K132" s="50"/>
      <c r="L132" s="50"/>
      <c r="M132" s="51">
        <f t="shared" si="24"/>
        <v>0</v>
      </c>
      <c r="N132" s="52" t="s">
        <v>60</v>
      </c>
      <c r="O132" s="51" t="str">
        <f>IF($A132="PLAI-adapté",IF($M$7=2,VLOOKUP($N132,Donnees!$G$6:$K$11,5,0),VLOOKUP($N132,Donnees!$G$6:$K$11,4,0)),"")</f>
        <v/>
      </c>
      <c r="P132" s="53" t="str">
        <f t="shared" si="25"/>
        <v/>
      </c>
      <c r="Q132" s="54" t="str">
        <f t="shared" si="21"/>
        <v/>
      </c>
      <c r="R132" s="39"/>
      <c r="W132" s="92"/>
      <c r="X132" s="98"/>
    </row>
    <row r="133" spans="1:27" ht="15.75">
      <c r="A133" s="42"/>
      <c r="B133" s="43"/>
      <c r="C133" s="62"/>
      <c r="D133" s="62"/>
      <c r="E133" s="62"/>
      <c r="F133" s="45"/>
      <c r="G133" s="46"/>
      <c r="H133" s="64"/>
      <c r="I133" s="48" t="b">
        <f t="shared" si="23"/>
        <v>0</v>
      </c>
      <c r="J133" s="49" t="e">
        <f>VLOOKUP(G133,'4. Fiche prépa conv APL_RS'!$B$29:$H$35,IF(LEFT(A133,3)="PLS",6,IF(LEFT(A133,4)="PLUS",2,IF(LEFT(A133,4)="PLAI",4))))</f>
        <v>#N/A</v>
      </c>
      <c r="K133" s="50"/>
      <c r="L133" s="50"/>
      <c r="M133" s="51">
        <f t="shared" si="24"/>
        <v>0</v>
      </c>
      <c r="N133" s="52" t="s">
        <v>60</v>
      </c>
      <c r="O133" s="51" t="str">
        <f>IF($A133="PLAI-adapté",IF($M$7=2,VLOOKUP($N133,Donnees!$G$6:$K$11,5,0),VLOOKUP($N133,Donnees!$G$6:$K$11,4,0)),"")</f>
        <v/>
      </c>
      <c r="P133" s="53" t="str">
        <f t="shared" si="25"/>
        <v/>
      </c>
      <c r="Q133" s="54" t="str">
        <f t="shared" si="21"/>
        <v/>
      </c>
      <c r="R133" s="39"/>
      <c r="Y133" s="100"/>
      <c r="Z133" s="100"/>
      <c r="AA133" s="99"/>
    </row>
    <row r="134" spans="1:27" ht="15.75">
      <c r="A134" s="42"/>
      <c r="B134" s="43"/>
      <c r="C134" s="62"/>
      <c r="D134" s="62"/>
      <c r="E134" s="62"/>
      <c r="F134" s="45"/>
      <c r="G134" s="46"/>
      <c r="H134" s="64"/>
      <c r="I134" s="48" t="b">
        <f t="shared" si="23"/>
        <v>0</v>
      </c>
      <c r="J134" s="49" t="e">
        <f>VLOOKUP(G134,'4. Fiche prépa conv APL_RS'!$B$29:$H$35,IF(LEFT(A134,3)="PLS",6,IF(LEFT(A134,4)="PLUS",2,IF(LEFT(A134,4)="PLAI",4))))</f>
        <v>#N/A</v>
      </c>
      <c r="K134" s="50"/>
      <c r="L134" s="50"/>
      <c r="M134" s="51">
        <f t="shared" si="24"/>
        <v>0</v>
      </c>
      <c r="N134" s="52" t="s">
        <v>60</v>
      </c>
      <c r="O134" s="51" t="str">
        <f>IF($A134="PLAI-adapté",IF($M$7=2,VLOOKUP($N134,Donnees!$G$6:$K$11,5,0),VLOOKUP($N134,Donnees!$G$6:$K$11,4,0)),"")</f>
        <v/>
      </c>
      <c r="P134" s="53" t="str">
        <f t="shared" si="25"/>
        <v/>
      </c>
      <c r="Q134" s="54" t="str">
        <f t="shared" si="21"/>
        <v/>
      </c>
      <c r="R134" s="39"/>
      <c r="Y134" s="99"/>
      <c r="Z134" s="100"/>
      <c r="AA134" s="100"/>
    </row>
    <row r="135" spans="1:27" ht="15.75">
      <c r="A135" s="42"/>
      <c r="B135" s="43"/>
      <c r="C135" s="62"/>
      <c r="D135" s="62"/>
      <c r="E135" s="62"/>
      <c r="F135" s="45"/>
      <c r="G135" s="46"/>
      <c r="H135" s="64"/>
      <c r="I135" s="48" t="b">
        <f t="shared" si="23"/>
        <v>0</v>
      </c>
      <c r="J135" s="49" t="e">
        <f>VLOOKUP(G135,'4. Fiche prépa conv APL_RS'!$B$29:$H$35,IF(LEFT(A135,3)="PLS",6,IF(LEFT(A135,4)="PLUS",2,IF(LEFT(A135,4)="PLAI",4))))</f>
        <v>#N/A</v>
      </c>
      <c r="K135" s="50"/>
      <c r="L135" s="50"/>
      <c r="M135" s="51">
        <f t="shared" si="24"/>
        <v>0</v>
      </c>
      <c r="N135" s="52" t="s">
        <v>60</v>
      </c>
      <c r="O135" s="51" t="str">
        <f>IF($A135="PLAI-adapté",IF($M$7=2,VLOOKUP($N135,Donnees!$G$6:$K$11,5,0),VLOOKUP($N135,Donnees!$G$6:$K$11,4,0)),"")</f>
        <v/>
      </c>
      <c r="P135" s="53" t="str">
        <f t="shared" si="25"/>
        <v/>
      </c>
      <c r="Q135" s="54" t="str">
        <f t="shared" si="21"/>
        <v/>
      </c>
      <c r="R135" s="39"/>
      <c r="Y135" s="99"/>
      <c r="Z135" s="100"/>
      <c r="AA135" s="100"/>
    </row>
    <row r="136" spans="1:27" ht="15.75">
      <c r="A136" s="42"/>
      <c r="B136" s="43"/>
      <c r="C136" s="62"/>
      <c r="D136" s="62"/>
      <c r="E136" s="62"/>
      <c r="F136" s="45"/>
      <c r="G136" s="46"/>
      <c r="H136" s="64"/>
      <c r="I136" s="48" t="b">
        <f t="shared" si="23"/>
        <v>0</v>
      </c>
      <c r="J136" s="49" t="e">
        <f>VLOOKUP(G136,'4. Fiche prépa conv APL_RS'!$B$29:$H$35,IF(LEFT(A136,3)="PLS",6,IF(LEFT(A136,4)="PLUS",2,IF(LEFT(A136,4)="PLAI",4))))</f>
        <v>#N/A</v>
      </c>
      <c r="K136" s="50"/>
      <c r="L136" s="50"/>
      <c r="M136" s="51">
        <f t="shared" si="24"/>
        <v>0</v>
      </c>
      <c r="N136" s="52" t="s">
        <v>60</v>
      </c>
      <c r="O136" s="51" t="str">
        <f>IF($A136="PLAI-adapté",IF($M$7=2,VLOOKUP($N136,Donnees!$G$6:$K$11,5,0),VLOOKUP($N136,Donnees!$G$6:$K$11,4,0)),"")</f>
        <v/>
      </c>
      <c r="P136" s="53" t="str">
        <f t="shared" si="25"/>
        <v/>
      </c>
      <c r="Q136" s="54" t="str">
        <f t="shared" si="21"/>
        <v/>
      </c>
      <c r="R136" s="39"/>
      <c r="Y136" s="99"/>
      <c r="Z136" s="100"/>
      <c r="AA136" s="100"/>
    </row>
    <row r="137" spans="1:27">
      <c r="A137" s="42"/>
      <c r="B137" s="43"/>
      <c r="C137" s="62"/>
      <c r="D137" s="62"/>
      <c r="E137" s="62"/>
      <c r="F137" s="45"/>
      <c r="G137" s="46"/>
      <c r="H137" s="64"/>
      <c r="I137" s="48" t="b">
        <f t="shared" si="23"/>
        <v>0</v>
      </c>
      <c r="J137" s="49" t="e">
        <f>VLOOKUP(G137,'4. Fiche prépa conv APL_RS'!$B$29:$H$35,IF(LEFT(A137,3)="PLS",6,IF(LEFT(A137,4)="PLUS",2,IF(LEFT(A137,4)="PLAI",4))))</f>
        <v>#N/A</v>
      </c>
      <c r="K137" s="50"/>
      <c r="L137" s="50"/>
      <c r="M137" s="51">
        <f t="shared" si="24"/>
        <v>0</v>
      </c>
      <c r="N137" s="52" t="s">
        <v>60</v>
      </c>
      <c r="O137" s="51" t="str">
        <f>IF($A137="PLAI-adapté",IF($M$7=2,VLOOKUP($N137,Donnees!$G$6:$K$11,5,0),VLOOKUP($N137,Donnees!$G$6:$K$11,4,0)),"")</f>
        <v/>
      </c>
      <c r="P137" s="53" t="str">
        <f t="shared" si="25"/>
        <v/>
      </c>
      <c r="Q137" s="54" t="str">
        <f t="shared" si="21"/>
        <v/>
      </c>
      <c r="R137" s="39"/>
    </row>
    <row r="138" spans="1:27">
      <c r="A138" s="42"/>
      <c r="B138" s="43"/>
      <c r="C138" s="62"/>
      <c r="D138" s="62"/>
      <c r="E138" s="62"/>
      <c r="F138" s="45"/>
      <c r="G138" s="46"/>
      <c r="H138" s="64"/>
      <c r="I138" s="48" t="b">
        <f t="shared" si="23"/>
        <v>0</v>
      </c>
      <c r="J138" s="49" t="e">
        <f>VLOOKUP(G138,'4. Fiche prépa conv APL_RS'!$B$29:$H$35,IF(LEFT(A138,3)="PLS",6,IF(LEFT(A138,4)="PLUS",2,IF(LEFT(A138,4)="PLAI",4))))</f>
        <v>#N/A</v>
      </c>
      <c r="K138" s="50"/>
      <c r="L138" s="50"/>
      <c r="M138" s="51">
        <f t="shared" si="24"/>
        <v>0</v>
      </c>
      <c r="N138" s="52" t="s">
        <v>60</v>
      </c>
      <c r="O138" s="51" t="str">
        <f>IF($A138="PLAI-adapté",IF($M$7=2,VLOOKUP($N138,Donnees!$G$6:$K$11,5,0),VLOOKUP($N138,Donnees!$G$6:$K$11,4,0)),"")</f>
        <v/>
      </c>
      <c r="P138" s="53" t="str">
        <f t="shared" si="25"/>
        <v/>
      </c>
      <c r="Q138" s="54" t="str">
        <f t="shared" si="21"/>
        <v/>
      </c>
      <c r="R138" s="39"/>
    </row>
    <row r="139" spans="1:27">
      <c r="A139" s="42"/>
      <c r="B139" s="43"/>
      <c r="C139" s="62"/>
      <c r="D139" s="62"/>
      <c r="E139" s="62"/>
      <c r="F139" s="45"/>
      <c r="G139" s="46"/>
      <c r="H139" s="64"/>
      <c r="I139" s="48" t="b">
        <f t="shared" si="23"/>
        <v>0</v>
      </c>
      <c r="J139" s="49" t="e">
        <f>VLOOKUP(G139,'4. Fiche prépa conv APL_RS'!$B$29:$H$35,IF(LEFT(A139,3)="PLS",6,IF(LEFT(A139,4)="PLUS",2,IF(LEFT(A139,4)="PLAI",4))))</f>
        <v>#N/A</v>
      </c>
      <c r="K139" s="50"/>
      <c r="L139" s="50"/>
      <c r="M139" s="51">
        <f t="shared" si="24"/>
        <v>0</v>
      </c>
      <c r="N139" s="52" t="s">
        <v>60</v>
      </c>
      <c r="O139" s="51" t="str">
        <f>IF($A139="PLAI-adapté",IF($M$7=2,VLOOKUP($N139,Donnees!$G$6:$K$11,5,0),VLOOKUP($N139,Donnees!$G$6:$K$11,4,0)),"")</f>
        <v/>
      </c>
      <c r="P139" s="53" t="str">
        <f t="shared" si="25"/>
        <v/>
      </c>
      <c r="Q139" s="54" t="str">
        <f t="shared" si="21"/>
        <v/>
      </c>
      <c r="R139" s="39"/>
    </row>
    <row r="140" spans="1:27">
      <c r="A140" s="42"/>
      <c r="B140" s="43"/>
      <c r="C140" s="62"/>
      <c r="D140" s="62"/>
      <c r="E140" s="62"/>
      <c r="F140" s="45"/>
      <c r="G140" s="46"/>
      <c r="H140" s="64"/>
      <c r="I140" s="48" t="b">
        <f t="shared" si="23"/>
        <v>0</v>
      </c>
      <c r="J140" s="49" t="e">
        <f>VLOOKUP(G140,'4. Fiche prépa conv APL_RS'!$B$29:$H$35,IF(LEFT(A140,3)="PLS",6,IF(LEFT(A140,4)="PLUS",2,IF(LEFT(A140,4)="PLAI",4))))</f>
        <v>#N/A</v>
      </c>
      <c r="K140" s="50"/>
      <c r="L140" s="50"/>
      <c r="M140" s="51">
        <f t="shared" si="24"/>
        <v>0</v>
      </c>
      <c r="N140" s="52" t="s">
        <v>60</v>
      </c>
      <c r="O140" s="51" t="str">
        <f>IF($A140="PLAI-adapté",IF($M$7=2,VLOOKUP($N140,Donnees!$G$6:$K$11,5,0),VLOOKUP($N140,Donnees!$G$6:$K$11,4,0)),"")</f>
        <v/>
      </c>
      <c r="P140" s="53" t="str">
        <f t="shared" si="25"/>
        <v/>
      </c>
      <c r="Q140" s="54" t="str">
        <f t="shared" si="21"/>
        <v/>
      </c>
      <c r="R140" s="39"/>
    </row>
    <row r="141" spans="1:27">
      <c r="A141" s="42"/>
      <c r="B141" s="43"/>
      <c r="C141" s="62"/>
      <c r="D141" s="62"/>
      <c r="E141" s="62"/>
      <c r="F141" s="45"/>
      <c r="G141" s="46"/>
      <c r="H141" s="64"/>
      <c r="I141" s="48" t="b">
        <f t="shared" si="23"/>
        <v>0</v>
      </c>
      <c r="J141" s="49" t="e">
        <f>VLOOKUP(G141,'4. Fiche prépa conv APL_RS'!$B$29:$H$35,IF(LEFT(A141,3)="PLS",6,IF(LEFT(A141,4)="PLUS",2,IF(LEFT(A141,4)="PLAI",4))))</f>
        <v>#N/A</v>
      </c>
      <c r="K141" s="50"/>
      <c r="L141" s="50"/>
      <c r="M141" s="51">
        <f t="shared" si="24"/>
        <v>0</v>
      </c>
      <c r="N141" s="52" t="s">
        <v>60</v>
      </c>
      <c r="O141" s="51" t="str">
        <f>IF($A141="PLAI-adapté",IF($M$7=2,VLOOKUP($N141,Donnees!$G$6:$K$11,5,0),VLOOKUP($N141,Donnees!$G$6:$K$11,4,0)),"")</f>
        <v/>
      </c>
      <c r="P141" s="53" t="str">
        <f t="shared" si="25"/>
        <v/>
      </c>
      <c r="Q141" s="54" t="str">
        <f t="shared" si="21"/>
        <v/>
      </c>
      <c r="R141" s="39"/>
    </row>
    <row r="142" spans="1:27">
      <c r="A142" s="42"/>
      <c r="B142" s="43"/>
      <c r="C142" s="62"/>
      <c r="D142" s="62"/>
      <c r="E142" s="62"/>
      <c r="F142" s="45"/>
      <c r="G142" s="46"/>
      <c r="H142" s="64"/>
      <c r="I142" s="48" t="b">
        <f t="shared" si="23"/>
        <v>0</v>
      </c>
      <c r="J142" s="49" t="e">
        <f>VLOOKUP(G142,'4. Fiche prépa conv APL_RS'!$B$29:$H$35,IF(LEFT(A142,3)="PLS",6,IF(LEFT(A142,4)="PLUS",2,IF(LEFT(A142,4)="PLAI",4))))</f>
        <v>#N/A</v>
      </c>
      <c r="K142" s="50"/>
      <c r="L142" s="50"/>
      <c r="M142" s="51">
        <f t="shared" si="24"/>
        <v>0</v>
      </c>
      <c r="N142" s="52" t="s">
        <v>60</v>
      </c>
      <c r="O142" s="51" t="str">
        <f>IF($A142="PLAI-adapté",IF($M$7=2,VLOOKUP($N142,Donnees!$G$6:$K$11,5,0),VLOOKUP($N142,Donnees!$G$6:$K$11,4,0)),"")</f>
        <v/>
      </c>
      <c r="P142" s="53" t="str">
        <f t="shared" si="25"/>
        <v/>
      </c>
      <c r="Q142" s="54" t="str">
        <f t="shared" si="21"/>
        <v/>
      </c>
      <c r="R142" s="39"/>
    </row>
    <row r="143" spans="1:27">
      <c r="A143" s="42"/>
      <c r="B143" s="43"/>
      <c r="C143" s="62"/>
      <c r="D143" s="62"/>
      <c r="E143" s="62"/>
      <c r="F143" s="45"/>
      <c r="G143" s="46"/>
      <c r="H143" s="64"/>
      <c r="I143" s="48" t="b">
        <f t="shared" ref="I143:I164" si="26">IF($D$5="Acquisition-amélioration",IF(G143="T1",IF(H143&lt;16.2,"plan à contrôler",""),IF(G143="T1'",IF(H143&lt;18,"plan à contrôler",""),IF(G143="T1 bis",IF(H143&lt;27,"plan à contrôler",""),IF(G143="T2",IF(H143&lt;45.4,"plan à contrôler",""),IF(G143="T3",IF(H143&lt;54,"plan à contrôler",""),IF(G143="T4",IF(H143&lt;66.6,"plan à contrôler",""),IF(G143="T5",IF(H143&lt;79.2,"plan à contrôler","")))))))),IF(G143="T1",IF(H143&lt;18,"plan à contrôler",""),IF(G143="T1'",IF(H143&lt;20,"plan à contrôler",""),IF(G143="T1 bis",IF(H143&lt;30,"plan à contrôler",""),IF(G143="T2",IF(H143&lt;46,"plan à contrôler",""),IF(G143="T3",IF(H143&lt;60,"plan à contrôler",""),IF(G143="T4",IF(H143&lt;74,"plan à contrôler",""),IF(G143="T5",IF(H143&lt;88,"plan à contrôler","")))))))))</f>
        <v>0</v>
      </c>
      <c r="J143" s="49" t="e">
        <f>VLOOKUP(G143,'4. Fiche prépa conv APL_RS'!$B$29:$H$35,IF(LEFT(A143,3)="PLS",6,IF(LEFT(A143,4)="PLUS",2,IF(LEFT(A143,4)="PLAI",4))))</f>
        <v>#N/A</v>
      </c>
      <c r="K143" s="50"/>
      <c r="L143" s="50"/>
      <c r="M143" s="51">
        <f t="shared" ref="M143:M164" si="27">K143+L143</f>
        <v>0</v>
      </c>
      <c r="N143" s="52" t="s">
        <v>60</v>
      </c>
      <c r="O143" s="51" t="str">
        <f>IF($A143="PLAI-adapté",IF($M$7=2,VLOOKUP($N143,Donnees!$G$6:$K$11,5,0),VLOOKUP($N143,Donnees!$G$6:$K$11,4,0)),"")</f>
        <v/>
      </c>
      <c r="P143" s="53" t="str">
        <f t="shared" ref="P143:P164" si="28">IF(A143="PLAI-adapté",IF(J143&lt;=O143, J143,O143),"")</f>
        <v/>
      </c>
      <c r="Q143" s="54" t="str">
        <f t="shared" si="21"/>
        <v/>
      </c>
      <c r="R143" s="39"/>
    </row>
    <row r="144" spans="1:27">
      <c r="A144" s="42"/>
      <c r="B144" s="43"/>
      <c r="C144" s="62"/>
      <c r="D144" s="62"/>
      <c r="E144" s="62"/>
      <c r="F144" s="45"/>
      <c r="G144" s="46"/>
      <c r="H144" s="64"/>
      <c r="I144" s="48" t="b">
        <f t="shared" si="26"/>
        <v>0</v>
      </c>
      <c r="J144" s="49" t="e">
        <f>VLOOKUP(G144,'4. Fiche prépa conv APL_RS'!$B$29:$H$35,IF(LEFT(A144,3)="PLS",6,IF(LEFT(A144,4)="PLUS",2,IF(LEFT(A144,4)="PLAI",4))))</f>
        <v>#N/A</v>
      </c>
      <c r="K144" s="50"/>
      <c r="L144" s="50"/>
      <c r="M144" s="51">
        <f t="shared" si="27"/>
        <v>0</v>
      </c>
      <c r="N144" s="52" t="s">
        <v>60</v>
      </c>
      <c r="O144" s="51" t="str">
        <f>IF($A144="PLAI-adapté",IF($M$7=2,VLOOKUP($N144,Donnees!$G$6:$K$11,5,0),VLOOKUP($N144,Donnees!$G$6:$K$11,4,0)),"")</f>
        <v/>
      </c>
      <c r="P144" s="53" t="str">
        <f t="shared" si="28"/>
        <v/>
      </c>
      <c r="Q144" s="54" t="str">
        <f t="shared" ref="Q144:Q164" si="29">IFERROR(IF(A144="PLAI-adapté",IF(P144&lt;K144,"valeur redevance pratiquée à revoir","OK"),IF(J144&lt;K144,"valeur redevance pratiquée à revoir","OK")),"")</f>
        <v/>
      </c>
      <c r="R144" s="39"/>
    </row>
    <row r="145" spans="1:18">
      <c r="A145" s="42"/>
      <c r="B145" s="43"/>
      <c r="C145" s="62"/>
      <c r="D145" s="62"/>
      <c r="E145" s="62"/>
      <c r="F145" s="45"/>
      <c r="G145" s="46"/>
      <c r="H145" s="64"/>
      <c r="I145" s="48" t="b">
        <f t="shared" si="26"/>
        <v>0</v>
      </c>
      <c r="J145" s="49" t="e">
        <f>VLOOKUP(G145,'4. Fiche prépa conv APL_RS'!$B$29:$H$35,IF(LEFT(A145,3)="PLS",6,IF(LEFT(A145,4)="PLUS",2,IF(LEFT(A145,4)="PLAI",4))))</f>
        <v>#N/A</v>
      </c>
      <c r="K145" s="50"/>
      <c r="L145" s="50"/>
      <c r="M145" s="51">
        <f t="shared" si="27"/>
        <v>0</v>
      </c>
      <c r="N145" s="52" t="s">
        <v>60</v>
      </c>
      <c r="O145" s="51" t="str">
        <f>IF($A145="PLAI-adapté",IF($M$7=2,VLOOKUP($N145,Donnees!$G$6:$K$11,5,0),VLOOKUP($N145,Donnees!$G$6:$K$11,4,0)),"")</f>
        <v/>
      </c>
      <c r="P145" s="53" t="str">
        <f t="shared" si="28"/>
        <v/>
      </c>
      <c r="Q145" s="54" t="str">
        <f t="shared" si="29"/>
        <v/>
      </c>
      <c r="R145" s="39"/>
    </row>
    <row r="146" spans="1:18">
      <c r="A146" s="42"/>
      <c r="B146" s="43"/>
      <c r="C146" s="62"/>
      <c r="D146" s="62"/>
      <c r="E146" s="62"/>
      <c r="F146" s="45"/>
      <c r="G146" s="46"/>
      <c r="H146" s="64"/>
      <c r="I146" s="48" t="b">
        <f t="shared" si="26"/>
        <v>0</v>
      </c>
      <c r="J146" s="49" t="e">
        <f>VLOOKUP(G146,'4. Fiche prépa conv APL_RS'!$B$29:$H$35,IF(LEFT(A146,3)="PLS",6,IF(LEFT(A146,4)="PLUS",2,IF(LEFT(A146,4)="PLAI",4))))</f>
        <v>#N/A</v>
      </c>
      <c r="K146" s="50"/>
      <c r="L146" s="50"/>
      <c r="M146" s="51">
        <f t="shared" si="27"/>
        <v>0</v>
      </c>
      <c r="N146" s="52" t="s">
        <v>60</v>
      </c>
      <c r="O146" s="51" t="str">
        <f>IF($A146="PLAI-adapté",IF($M$7=2,VLOOKUP($N146,Donnees!$G$6:$K$11,5,0),VLOOKUP($N146,Donnees!$G$6:$K$11,4,0)),"")</f>
        <v/>
      </c>
      <c r="P146" s="53" t="str">
        <f t="shared" si="28"/>
        <v/>
      </c>
      <c r="Q146" s="54" t="str">
        <f t="shared" si="29"/>
        <v/>
      </c>
      <c r="R146" s="39"/>
    </row>
    <row r="147" spans="1:18">
      <c r="A147" s="42"/>
      <c r="B147" s="43"/>
      <c r="C147" s="62"/>
      <c r="D147" s="62"/>
      <c r="E147" s="62"/>
      <c r="F147" s="45"/>
      <c r="G147" s="46"/>
      <c r="H147" s="64"/>
      <c r="I147" s="48" t="b">
        <f t="shared" si="26"/>
        <v>0</v>
      </c>
      <c r="J147" s="49" t="e">
        <f>VLOOKUP(G147,'4. Fiche prépa conv APL_RS'!$B$29:$H$35,IF(LEFT(A147,3)="PLS",6,IF(LEFT(A147,4)="PLUS",2,IF(LEFT(A147,4)="PLAI",4))))</f>
        <v>#N/A</v>
      </c>
      <c r="K147" s="50"/>
      <c r="L147" s="50"/>
      <c r="M147" s="51">
        <f t="shared" si="27"/>
        <v>0</v>
      </c>
      <c r="N147" s="52" t="s">
        <v>60</v>
      </c>
      <c r="O147" s="51" t="str">
        <f>IF($A147="PLAI-adapté",IF($M$7=2,VLOOKUP($N147,Donnees!$G$6:$K$11,5,0),VLOOKUP($N147,Donnees!$G$6:$K$11,4,0)),"")</f>
        <v/>
      </c>
      <c r="P147" s="53" t="str">
        <f t="shared" si="28"/>
        <v/>
      </c>
      <c r="Q147" s="54" t="str">
        <f t="shared" si="29"/>
        <v/>
      </c>
      <c r="R147" s="39"/>
    </row>
    <row r="148" spans="1:18">
      <c r="A148" s="42"/>
      <c r="B148" s="43"/>
      <c r="C148" s="62"/>
      <c r="D148" s="62"/>
      <c r="E148" s="62"/>
      <c r="F148" s="45"/>
      <c r="G148" s="46"/>
      <c r="H148" s="64"/>
      <c r="I148" s="48" t="b">
        <f t="shared" si="26"/>
        <v>0</v>
      </c>
      <c r="J148" s="49" t="e">
        <f>VLOOKUP(G148,'4. Fiche prépa conv APL_RS'!$B$29:$H$35,IF(LEFT(A148,3)="PLS",6,IF(LEFT(A148,4)="PLUS",2,IF(LEFT(A148,4)="PLAI",4))))</f>
        <v>#N/A</v>
      </c>
      <c r="K148" s="50"/>
      <c r="L148" s="50"/>
      <c r="M148" s="51">
        <f t="shared" si="27"/>
        <v>0</v>
      </c>
      <c r="N148" s="52" t="s">
        <v>60</v>
      </c>
      <c r="O148" s="51" t="str">
        <f>IF($A148="PLAI-adapté",IF($M$7=2,VLOOKUP($N148,Donnees!$G$6:$K$11,5,0),VLOOKUP($N148,Donnees!$G$6:$K$11,4,0)),"")</f>
        <v/>
      </c>
      <c r="P148" s="53" t="str">
        <f t="shared" si="28"/>
        <v/>
      </c>
      <c r="Q148" s="54" t="str">
        <f t="shared" si="29"/>
        <v/>
      </c>
      <c r="R148" s="39"/>
    </row>
    <row r="149" spans="1:18">
      <c r="A149" s="42"/>
      <c r="B149" s="43"/>
      <c r="C149" s="62"/>
      <c r="D149" s="62"/>
      <c r="E149" s="62"/>
      <c r="F149" s="45"/>
      <c r="G149" s="46"/>
      <c r="H149" s="64"/>
      <c r="I149" s="48" t="b">
        <f t="shared" si="26"/>
        <v>0</v>
      </c>
      <c r="J149" s="49" t="e">
        <f>VLOOKUP(G149,'4. Fiche prépa conv APL_RS'!$B$29:$H$35,IF(LEFT(A149,3)="PLS",6,IF(LEFT(A149,4)="PLUS",2,IF(LEFT(A149,4)="PLAI",4))))</f>
        <v>#N/A</v>
      </c>
      <c r="K149" s="50"/>
      <c r="L149" s="50"/>
      <c r="M149" s="51">
        <f t="shared" si="27"/>
        <v>0</v>
      </c>
      <c r="N149" s="52" t="s">
        <v>60</v>
      </c>
      <c r="O149" s="51" t="str">
        <f>IF($A149="PLAI-adapté",IF($M$7=2,VLOOKUP($N149,Donnees!$G$6:$K$11,5,0),VLOOKUP($N149,Donnees!$G$6:$K$11,4,0)),"")</f>
        <v/>
      </c>
      <c r="P149" s="53" t="str">
        <f t="shared" si="28"/>
        <v/>
      </c>
      <c r="Q149" s="54" t="str">
        <f t="shared" si="29"/>
        <v/>
      </c>
      <c r="R149" s="39"/>
    </row>
    <row r="150" spans="1:18">
      <c r="A150" s="42"/>
      <c r="B150" s="43"/>
      <c r="C150" s="62"/>
      <c r="D150" s="62"/>
      <c r="E150" s="62"/>
      <c r="F150" s="45"/>
      <c r="G150" s="46"/>
      <c r="H150" s="64"/>
      <c r="I150" s="48" t="b">
        <f t="shared" si="26"/>
        <v>0</v>
      </c>
      <c r="J150" s="49" t="e">
        <f>VLOOKUP(G150,'4. Fiche prépa conv APL_RS'!$B$29:$H$35,IF(LEFT(A150,3)="PLS",6,IF(LEFT(A150,4)="PLUS",2,IF(LEFT(A150,4)="PLAI",4))))</f>
        <v>#N/A</v>
      </c>
      <c r="K150" s="50"/>
      <c r="L150" s="50"/>
      <c r="M150" s="51">
        <f t="shared" si="27"/>
        <v>0</v>
      </c>
      <c r="N150" s="52" t="s">
        <v>60</v>
      </c>
      <c r="O150" s="51" t="str">
        <f>IF($A150="PLAI-adapté",IF($M$7=2,VLOOKUP($N150,Donnees!$G$6:$K$11,5,0),VLOOKUP($N150,Donnees!$G$6:$K$11,4,0)),"")</f>
        <v/>
      </c>
      <c r="P150" s="53" t="str">
        <f t="shared" si="28"/>
        <v/>
      </c>
      <c r="Q150" s="54" t="str">
        <f t="shared" si="29"/>
        <v/>
      </c>
      <c r="R150" s="39"/>
    </row>
    <row r="151" spans="1:18">
      <c r="A151" s="42"/>
      <c r="B151" s="43"/>
      <c r="C151" s="62"/>
      <c r="D151" s="62"/>
      <c r="E151" s="62"/>
      <c r="F151" s="45"/>
      <c r="G151" s="46"/>
      <c r="H151" s="64"/>
      <c r="I151" s="48" t="b">
        <f t="shared" si="26"/>
        <v>0</v>
      </c>
      <c r="J151" s="49" t="e">
        <f>VLOOKUP(G151,'4. Fiche prépa conv APL_RS'!$B$29:$H$35,IF(LEFT(A151,3)="PLS",6,IF(LEFT(A151,4)="PLUS",2,IF(LEFT(A151,4)="PLAI",4))))</f>
        <v>#N/A</v>
      </c>
      <c r="K151" s="50"/>
      <c r="L151" s="50"/>
      <c r="M151" s="51">
        <f t="shared" si="27"/>
        <v>0</v>
      </c>
      <c r="N151" s="52" t="s">
        <v>60</v>
      </c>
      <c r="O151" s="51" t="str">
        <f>IF($A151="PLAI-adapté",IF($M$7=2,VLOOKUP($N151,Donnees!$G$6:$K$11,5,0),VLOOKUP($N151,Donnees!$G$6:$K$11,4,0)),"")</f>
        <v/>
      </c>
      <c r="P151" s="53" t="str">
        <f t="shared" si="28"/>
        <v/>
      </c>
      <c r="Q151" s="54" t="str">
        <f t="shared" si="29"/>
        <v/>
      </c>
      <c r="R151" s="39"/>
    </row>
    <row r="152" spans="1:18">
      <c r="A152" s="42"/>
      <c r="B152" s="43"/>
      <c r="C152" s="62"/>
      <c r="D152" s="62"/>
      <c r="E152" s="62"/>
      <c r="F152" s="45"/>
      <c r="G152" s="46"/>
      <c r="H152" s="64"/>
      <c r="I152" s="48" t="b">
        <f t="shared" si="26"/>
        <v>0</v>
      </c>
      <c r="J152" s="49" t="e">
        <f>VLOOKUP(G152,'4. Fiche prépa conv APL_RS'!$B$29:$H$35,IF(LEFT(A152,3)="PLS",6,IF(LEFT(A152,4)="PLUS",2,IF(LEFT(A152,4)="PLAI",4))))</f>
        <v>#N/A</v>
      </c>
      <c r="K152" s="50"/>
      <c r="L152" s="50"/>
      <c r="M152" s="51">
        <f t="shared" si="27"/>
        <v>0</v>
      </c>
      <c r="N152" s="52" t="s">
        <v>60</v>
      </c>
      <c r="O152" s="51" t="str">
        <f>IF($A152="PLAI-adapté",IF($M$7=2,VLOOKUP($N152,Donnees!$G$6:$K$11,5,0),VLOOKUP($N152,Donnees!$G$6:$K$11,4,0)),"")</f>
        <v/>
      </c>
      <c r="P152" s="53" t="str">
        <f t="shared" si="28"/>
        <v/>
      </c>
      <c r="Q152" s="54" t="str">
        <f t="shared" si="29"/>
        <v/>
      </c>
      <c r="R152" s="39"/>
    </row>
    <row r="153" spans="1:18">
      <c r="A153" s="42"/>
      <c r="B153" s="43"/>
      <c r="C153" s="62"/>
      <c r="D153" s="62"/>
      <c r="E153" s="62"/>
      <c r="F153" s="45"/>
      <c r="G153" s="46"/>
      <c r="H153" s="64"/>
      <c r="I153" s="48" t="b">
        <f t="shared" si="26"/>
        <v>0</v>
      </c>
      <c r="J153" s="49" t="e">
        <f>VLOOKUP(G153,'4. Fiche prépa conv APL_RS'!$B$29:$H$35,IF(LEFT(A153,3)="PLS",6,IF(LEFT(A153,4)="PLUS",2,IF(LEFT(A153,4)="PLAI",4))))</f>
        <v>#N/A</v>
      </c>
      <c r="K153" s="50"/>
      <c r="L153" s="50"/>
      <c r="M153" s="51">
        <f t="shared" si="27"/>
        <v>0</v>
      </c>
      <c r="N153" s="52" t="s">
        <v>60</v>
      </c>
      <c r="O153" s="51" t="str">
        <f>IF($A153="PLAI-adapté",IF($M$7=2,VLOOKUP($N153,Donnees!$G$6:$K$11,5,0),VLOOKUP($N153,Donnees!$G$6:$K$11,4,0)),"")</f>
        <v/>
      </c>
      <c r="P153" s="53" t="str">
        <f t="shared" si="28"/>
        <v/>
      </c>
      <c r="Q153" s="54" t="str">
        <f t="shared" si="29"/>
        <v/>
      </c>
      <c r="R153" s="39"/>
    </row>
    <row r="154" spans="1:18">
      <c r="A154" s="42"/>
      <c r="B154" s="43"/>
      <c r="C154" s="62"/>
      <c r="D154" s="62"/>
      <c r="E154" s="62"/>
      <c r="F154" s="45"/>
      <c r="G154" s="46"/>
      <c r="H154" s="64"/>
      <c r="I154" s="48" t="b">
        <f t="shared" si="26"/>
        <v>0</v>
      </c>
      <c r="J154" s="49" t="e">
        <f>VLOOKUP(G154,'4. Fiche prépa conv APL_RS'!$B$29:$H$35,IF(LEFT(A154,3)="PLS",6,IF(LEFT(A154,4)="PLUS",2,IF(LEFT(A154,4)="PLAI",4))))</f>
        <v>#N/A</v>
      </c>
      <c r="K154" s="50"/>
      <c r="L154" s="50"/>
      <c r="M154" s="51">
        <f t="shared" si="27"/>
        <v>0</v>
      </c>
      <c r="N154" s="52" t="s">
        <v>60</v>
      </c>
      <c r="O154" s="51" t="str">
        <f>IF($A154="PLAI-adapté",IF($M$7=2,VLOOKUP($N154,Donnees!$G$6:$K$11,5,0),VLOOKUP($N154,Donnees!$G$6:$K$11,4,0)),"")</f>
        <v/>
      </c>
      <c r="P154" s="53" t="str">
        <f t="shared" si="28"/>
        <v/>
      </c>
      <c r="Q154" s="54" t="str">
        <f t="shared" si="29"/>
        <v/>
      </c>
      <c r="R154" s="39"/>
    </row>
    <row r="155" spans="1:18">
      <c r="A155" s="42"/>
      <c r="B155" s="43"/>
      <c r="C155" s="62"/>
      <c r="D155" s="62"/>
      <c r="E155" s="62"/>
      <c r="F155" s="45"/>
      <c r="G155" s="46"/>
      <c r="H155" s="64"/>
      <c r="I155" s="48" t="b">
        <f t="shared" si="26"/>
        <v>0</v>
      </c>
      <c r="J155" s="49" t="e">
        <f>VLOOKUP(G155,'4. Fiche prépa conv APL_RS'!$B$29:$H$35,IF(LEFT(A155,3)="PLS",6,IF(LEFT(A155,4)="PLUS",2,IF(LEFT(A155,4)="PLAI",4))))</f>
        <v>#N/A</v>
      </c>
      <c r="K155" s="50"/>
      <c r="L155" s="50"/>
      <c r="M155" s="51">
        <f t="shared" si="27"/>
        <v>0</v>
      </c>
      <c r="N155" s="52" t="s">
        <v>60</v>
      </c>
      <c r="O155" s="51" t="str">
        <f>IF($A155="PLAI-adapté",IF($M$7=2,VLOOKUP($N155,Donnees!$G$6:$K$11,5,0),VLOOKUP($N155,Donnees!$G$6:$K$11,4,0)),"")</f>
        <v/>
      </c>
      <c r="P155" s="53" t="str">
        <f t="shared" si="28"/>
        <v/>
      </c>
      <c r="Q155" s="54" t="str">
        <f t="shared" si="29"/>
        <v/>
      </c>
      <c r="R155" s="39"/>
    </row>
    <row r="156" spans="1:18">
      <c r="A156" s="42"/>
      <c r="B156" s="43"/>
      <c r="C156" s="62"/>
      <c r="D156" s="62"/>
      <c r="E156" s="62"/>
      <c r="F156" s="45"/>
      <c r="G156" s="46"/>
      <c r="H156" s="64"/>
      <c r="I156" s="48" t="b">
        <f t="shared" si="26"/>
        <v>0</v>
      </c>
      <c r="J156" s="49" t="e">
        <f>VLOOKUP(G156,'4. Fiche prépa conv APL_RS'!$B$29:$H$35,IF(LEFT(A156,3)="PLS",6,IF(LEFT(A156,4)="PLUS",2,IF(LEFT(A156,4)="PLAI",4))))</f>
        <v>#N/A</v>
      </c>
      <c r="K156" s="50"/>
      <c r="L156" s="50"/>
      <c r="M156" s="51">
        <f t="shared" si="27"/>
        <v>0</v>
      </c>
      <c r="N156" s="52" t="s">
        <v>60</v>
      </c>
      <c r="O156" s="51" t="str">
        <f>IF($A156="PLAI-adapté",IF($M$7=2,VLOOKUP($N156,Donnees!$G$6:$K$11,5,0),VLOOKUP($N156,Donnees!$G$6:$K$11,4,0)),"")</f>
        <v/>
      </c>
      <c r="P156" s="53" t="str">
        <f t="shared" si="28"/>
        <v/>
      </c>
      <c r="Q156" s="54" t="str">
        <f t="shared" si="29"/>
        <v/>
      </c>
      <c r="R156" s="39"/>
    </row>
    <row r="157" spans="1:18">
      <c r="A157" s="42"/>
      <c r="B157" s="43"/>
      <c r="C157" s="62"/>
      <c r="D157" s="62"/>
      <c r="E157" s="62"/>
      <c r="F157" s="45"/>
      <c r="G157" s="46"/>
      <c r="H157" s="64"/>
      <c r="I157" s="48" t="b">
        <f t="shared" si="26"/>
        <v>0</v>
      </c>
      <c r="J157" s="49" t="e">
        <f>VLOOKUP(G157,'4. Fiche prépa conv APL_RS'!$B$29:$H$35,IF(LEFT(A157,3)="PLS",6,IF(LEFT(A157,4)="PLUS",2,IF(LEFT(A157,4)="PLAI",4))))</f>
        <v>#N/A</v>
      </c>
      <c r="K157" s="50"/>
      <c r="L157" s="50"/>
      <c r="M157" s="51">
        <f t="shared" si="27"/>
        <v>0</v>
      </c>
      <c r="N157" s="52" t="s">
        <v>60</v>
      </c>
      <c r="O157" s="51" t="str">
        <f>IF($A157="PLAI-adapté",IF($M$7=2,VLOOKUP($N157,Donnees!$G$6:$K$11,5,0),VLOOKUP($N157,Donnees!$G$6:$K$11,4,0)),"")</f>
        <v/>
      </c>
      <c r="P157" s="53" t="str">
        <f t="shared" si="28"/>
        <v/>
      </c>
      <c r="Q157" s="54" t="str">
        <f t="shared" si="29"/>
        <v/>
      </c>
      <c r="R157" s="39"/>
    </row>
    <row r="158" spans="1:18">
      <c r="A158" s="42"/>
      <c r="B158" s="43"/>
      <c r="C158" s="62"/>
      <c r="D158" s="62"/>
      <c r="E158" s="62"/>
      <c r="F158" s="45"/>
      <c r="G158" s="46"/>
      <c r="H158" s="64"/>
      <c r="I158" s="48" t="b">
        <f t="shared" si="26"/>
        <v>0</v>
      </c>
      <c r="J158" s="49" t="e">
        <f>VLOOKUP(G158,'4. Fiche prépa conv APL_RS'!$B$29:$H$35,IF(LEFT(A158,3)="PLS",6,IF(LEFT(A158,4)="PLUS",2,IF(LEFT(A158,4)="PLAI",4))))</f>
        <v>#N/A</v>
      </c>
      <c r="K158" s="50"/>
      <c r="L158" s="50"/>
      <c r="M158" s="51">
        <f t="shared" si="27"/>
        <v>0</v>
      </c>
      <c r="N158" s="52" t="s">
        <v>60</v>
      </c>
      <c r="O158" s="51" t="str">
        <f>IF($A158="PLAI-adapté",IF($M$7=2,VLOOKUP($N158,Donnees!$G$6:$K$11,5,0),VLOOKUP($N158,Donnees!$G$6:$K$11,4,0)),"")</f>
        <v/>
      </c>
      <c r="P158" s="53" t="str">
        <f t="shared" si="28"/>
        <v/>
      </c>
      <c r="Q158" s="54" t="str">
        <f t="shared" si="29"/>
        <v/>
      </c>
      <c r="R158" s="39"/>
    </row>
    <row r="159" spans="1:18">
      <c r="A159" s="42"/>
      <c r="B159" s="43"/>
      <c r="C159" s="62"/>
      <c r="D159" s="62"/>
      <c r="E159" s="62"/>
      <c r="F159" s="45"/>
      <c r="G159" s="46"/>
      <c r="H159" s="64"/>
      <c r="I159" s="48" t="b">
        <f t="shared" si="26"/>
        <v>0</v>
      </c>
      <c r="J159" s="49" t="e">
        <f>VLOOKUP(G159,'4. Fiche prépa conv APL_RS'!$B$29:$H$35,IF(LEFT(A159,3)="PLS",6,IF(LEFT(A159,4)="PLUS",2,IF(LEFT(A159,4)="PLAI",4))))</f>
        <v>#N/A</v>
      </c>
      <c r="K159" s="50"/>
      <c r="L159" s="50"/>
      <c r="M159" s="51">
        <f t="shared" si="27"/>
        <v>0</v>
      </c>
      <c r="N159" s="52" t="s">
        <v>60</v>
      </c>
      <c r="O159" s="51" t="str">
        <f>IF($A159="PLAI-adapté",IF($M$7=2,VLOOKUP($N159,Donnees!$G$6:$K$11,5,0),VLOOKUP($N159,Donnees!$G$6:$K$11,4,0)),"")</f>
        <v/>
      </c>
      <c r="P159" s="53" t="str">
        <f t="shared" si="28"/>
        <v/>
      </c>
      <c r="Q159" s="54" t="str">
        <f t="shared" si="29"/>
        <v/>
      </c>
      <c r="R159" s="39"/>
    </row>
    <row r="160" spans="1:18">
      <c r="A160" s="42"/>
      <c r="B160" s="43"/>
      <c r="C160" s="62"/>
      <c r="D160" s="62"/>
      <c r="E160" s="62"/>
      <c r="F160" s="45"/>
      <c r="G160" s="46"/>
      <c r="H160" s="64"/>
      <c r="I160" s="48" t="b">
        <f t="shared" si="26"/>
        <v>0</v>
      </c>
      <c r="J160" s="49" t="e">
        <f>VLOOKUP(G160,'4. Fiche prépa conv APL_RS'!$B$29:$H$35,IF(LEFT(A160,3)="PLS",6,IF(LEFT(A160,4)="PLUS",2,IF(LEFT(A160,4)="PLAI",4))))</f>
        <v>#N/A</v>
      </c>
      <c r="K160" s="50"/>
      <c r="L160" s="50"/>
      <c r="M160" s="51">
        <f t="shared" si="27"/>
        <v>0</v>
      </c>
      <c r="N160" s="52" t="s">
        <v>60</v>
      </c>
      <c r="O160" s="51" t="str">
        <f>IF($A160="PLAI-adapté",IF($M$7=2,VLOOKUP($N160,Donnees!$G$6:$K$11,5,0),VLOOKUP($N160,Donnees!$G$6:$K$11,4,0)),"")</f>
        <v/>
      </c>
      <c r="P160" s="53" t="str">
        <f t="shared" si="28"/>
        <v/>
      </c>
      <c r="Q160" s="54" t="str">
        <f t="shared" si="29"/>
        <v/>
      </c>
      <c r="R160" s="39"/>
    </row>
    <row r="161" spans="1:42">
      <c r="A161" s="42"/>
      <c r="B161" s="43"/>
      <c r="C161" s="62"/>
      <c r="D161" s="62"/>
      <c r="E161" s="62"/>
      <c r="F161" s="45"/>
      <c r="G161" s="46"/>
      <c r="H161" s="64"/>
      <c r="I161" s="48" t="b">
        <f t="shared" si="26"/>
        <v>0</v>
      </c>
      <c r="J161" s="49" t="e">
        <f>VLOOKUP(G161,'4. Fiche prépa conv APL_RS'!$B$29:$H$35,IF(LEFT(A161,3)="PLS",6,IF(LEFT(A161,4)="PLUS",2,IF(LEFT(A161,4)="PLAI",4))))</f>
        <v>#N/A</v>
      </c>
      <c r="K161" s="50"/>
      <c r="L161" s="50"/>
      <c r="M161" s="51">
        <f t="shared" si="27"/>
        <v>0</v>
      </c>
      <c r="N161" s="52" t="s">
        <v>60</v>
      </c>
      <c r="O161" s="51" t="str">
        <f>IF($A161="PLAI-adapté",IF($M$7=2,VLOOKUP($N161,Donnees!$G$6:$K$11,5,0),VLOOKUP($N161,Donnees!$G$6:$K$11,4,0)),"")</f>
        <v/>
      </c>
      <c r="P161" s="53" t="str">
        <f t="shared" si="28"/>
        <v/>
      </c>
      <c r="Q161" s="54" t="str">
        <f t="shared" si="29"/>
        <v/>
      </c>
      <c r="R161" s="39"/>
    </row>
    <row r="162" spans="1:42">
      <c r="A162" s="42"/>
      <c r="B162" s="43"/>
      <c r="C162" s="62"/>
      <c r="D162" s="62"/>
      <c r="E162" s="62"/>
      <c r="F162" s="45"/>
      <c r="G162" s="46"/>
      <c r="H162" s="64"/>
      <c r="I162" s="48" t="b">
        <f t="shared" si="26"/>
        <v>0</v>
      </c>
      <c r="J162" s="49" t="e">
        <f>VLOOKUP(G162,'4. Fiche prépa conv APL_RS'!$B$29:$H$35,IF(LEFT(A162,3)="PLS",6,IF(LEFT(A162,4)="PLUS",2,IF(LEFT(A162,4)="PLAI",4))))</f>
        <v>#N/A</v>
      </c>
      <c r="K162" s="50"/>
      <c r="L162" s="50"/>
      <c r="M162" s="51">
        <f t="shared" si="27"/>
        <v>0</v>
      </c>
      <c r="N162" s="52" t="s">
        <v>60</v>
      </c>
      <c r="O162" s="51" t="str">
        <f>IF($A162="PLAI-adapté",IF($M$7=2,VLOOKUP($N162,Donnees!$G$6:$K$11,5,0),VLOOKUP($N162,Donnees!$G$6:$K$11,4,0)),"")</f>
        <v/>
      </c>
      <c r="P162" s="53" t="str">
        <f t="shared" si="28"/>
        <v/>
      </c>
      <c r="Q162" s="54" t="str">
        <f t="shared" si="29"/>
        <v/>
      </c>
      <c r="R162" s="39"/>
    </row>
    <row r="163" spans="1:42">
      <c r="A163" s="42"/>
      <c r="B163" s="43"/>
      <c r="C163" s="62"/>
      <c r="D163" s="62"/>
      <c r="E163" s="62"/>
      <c r="F163" s="45"/>
      <c r="G163" s="46"/>
      <c r="H163" s="64"/>
      <c r="I163" s="48" t="b">
        <f t="shared" si="26"/>
        <v>0</v>
      </c>
      <c r="J163" s="49" t="e">
        <f>VLOOKUP(G163,'4. Fiche prépa conv APL_RS'!$B$29:$H$35,IF(LEFT(A163,3)="PLS",6,IF(LEFT(A163,4)="PLUS",2,IF(LEFT(A163,4)="PLAI",4))))</f>
        <v>#N/A</v>
      </c>
      <c r="K163" s="50"/>
      <c r="L163" s="50"/>
      <c r="M163" s="51">
        <f t="shared" si="27"/>
        <v>0</v>
      </c>
      <c r="N163" s="52" t="s">
        <v>60</v>
      </c>
      <c r="O163" s="51" t="str">
        <f>IF($A163="PLAI-adapté",IF($M$7=2,VLOOKUP($N163,Donnees!$G$6:$K$11,5,0),VLOOKUP($N163,Donnees!$G$6:$K$11,4,0)),"")</f>
        <v/>
      </c>
      <c r="P163" s="53" t="str">
        <f t="shared" si="28"/>
        <v/>
      </c>
      <c r="Q163" s="54" t="str">
        <f t="shared" si="29"/>
        <v/>
      </c>
      <c r="R163" s="39"/>
    </row>
    <row r="164" spans="1:42">
      <c r="A164" s="42"/>
      <c r="B164" s="43"/>
      <c r="C164" s="62"/>
      <c r="D164" s="62"/>
      <c r="E164" s="62"/>
      <c r="F164" s="45"/>
      <c r="G164" s="46"/>
      <c r="H164" s="64"/>
      <c r="I164" s="48" t="b">
        <f t="shared" si="26"/>
        <v>0</v>
      </c>
      <c r="J164" s="49" t="e">
        <f>VLOOKUP(G164,'4. Fiche prépa conv APL_RS'!$B$29:$H$35,IF(LEFT(A164,3)="PLS",6,IF(LEFT(A164,4)="PLUS",2,IF(LEFT(A164,4)="PLAI",4))))</f>
        <v>#N/A</v>
      </c>
      <c r="K164" s="50"/>
      <c r="L164" s="50"/>
      <c r="M164" s="51">
        <f t="shared" si="27"/>
        <v>0</v>
      </c>
      <c r="N164" s="52" t="s">
        <v>60</v>
      </c>
      <c r="O164" s="51" t="str">
        <f>IF($A164="PLAI-adapté",IF($M$7=2,VLOOKUP($N164,Donnees!$G$6:$K$11,5,0),VLOOKUP($N164,Donnees!$G$6:$K$11,4,0)),"")</f>
        <v/>
      </c>
      <c r="P164" s="53" t="str">
        <f t="shared" si="28"/>
        <v/>
      </c>
      <c r="Q164" s="54" t="str">
        <f t="shared" si="29"/>
        <v/>
      </c>
      <c r="R164" s="39"/>
    </row>
    <row r="165" spans="1:42">
      <c r="P165" s="101"/>
    </row>
    <row r="166" spans="1:42">
      <c r="AP166" s="27" t="s">
        <v>66</v>
      </c>
    </row>
  </sheetData>
  <sheetProtection algorithmName="SHA-512" hashValue="mEfoFQGdhFCAYpy5QdTkJaf9VxauGlxUU0eQ6R7ggr3n2gD51Fg4PM1GBpOQzxETdqI+AD8E/hPAbvwLE76nXQ==" saltValue="95NPgIzH4aq36hHikay0lQ==" spinCount="100000" sheet="1" objects="1" scenarios="1" formatCells="0" formatColumns="0" formatRows="0" sort="0" autoFilter="0" pivotTables="0"/>
  <autoFilter ref="A14:N14"/>
  <mergeCells count="18">
    <mergeCell ref="AA116:AB116"/>
    <mergeCell ref="AA117:AB117"/>
    <mergeCell ref="N12:P12"/>
    <mergeCell ref="Q12:Q14"/>
    <mergeCell ref="D13:P13"/>
    <mergeCell ref="AB23:AC23"/>
    <mergeCell ref="AB25:AC25"/>
    <mergeCell ref="D7:K7"/>
    <mergeCell ref="D8:J8"/>
    <mergeCell ref="D9:J9"/>
    <mergeCell ref="D10:J10"/>
    <mergeCell ref="A12:I12"/>
    <mergeCell ref="J12:M12"/>
    <mergeCell ref="P3:Q3"/>
    <mergeCell ref="A1:L1"/>
    <mergeCell ref="D4:J4"/>
    <mergeCell ref="D5:G5"/>
    <mergeCell ref="D6:G6"/>
  </mergeCells>
  <conditionalFormatting sqref="U61:V61">
    <cfRule type="cellIs" dxfId="2" priority="2" operator="equal">
      <formula>"""OK"""</formula>
    </cfRule>
  </conditionalFormatting>
  <dataValidations count="8">
    <dataValidation allowBlank="1" showInputMessage="1" showErrorMessage="1" prompt="Sélectionner le stade d'avancement (agrément, convention APL, solde/clôture)" sqref="A1:L1">
      <formula1>0</formula1>
      <formula2>0</formula2>
    </dataValidation>
    <dataValidation allowBlank="1" showInputMessage="1" showErrorMessage="1" promptTitle="Nom du bailleur" sqref="D9:K9">
      <formula1>0</formula1>
      <formula2>0</formula2>
    </dataValidation>
    <dataValidation type="list" allowBlank="1" showInputMessage="1" showErrorMessage="1" prompt="Sélectionner la commune" sqref="D7">
      <formula1>INDIRECT($D$6)</formula1>
      <formula2>0</formula2>
    </dataValidation>
    <dataValidation type="list" allowBlank="1" showInputMessage="1" showErrorMessage="1" prompt="Sélectionner la nature de l'opération (construction neuve ou acquisition-amélioration)" sqref="D5">
      <formula1>"Construction neuve MOD ,Construction neuve VEFA ,Acquisition-amélioration"</formula1>
      <formula2>0</formula2>
    </dataValidation>
    <dataValidation type="list" allowBlank="1" showInputMessage="1" showErrorMessage="1" prompt="Sélectionner le statut juridique" sqref="B9">
      <formula1>"SA HLM,OPH,ESH,SEM,Autres (SCI,…)"</formula1>
      <formula2>0</formula2>
    </dataValidation>
    <dataValidation type="list" allowBlank="1" showInputMessage="1" showErrorMessage="1" sqref="G15:G164">
      <formula1>$S$15:$S$27</formula1>
      <formula2>0</formula2>
    </dataValidation>
    <dataValidation type="list" allowBlank="1" showInputMessage="1" showErrorMessage="1" sqref="A15:A166">
      <formula1>$AL$15:$AL$19</formula1>
      <formula2>0</formula2>
    </dataValidation>
    <dataValidation type="list" showInputMessage="1" showErrorMessage="1" prompt="Sélectionner le département" sqref="D6:G6">
      <formula1>"A renseigner,Paris,Seine_et_Marne,Yvelines,Essonne,Hauts_de_Seine,Seine_Saint_Denis,Val_de_Marne,Val_de_Oise"</formula1>
    </dataValidation>
  </dataValidations>
  <pageMargins left="0.7" right="0.7" top="0.75" bottom="0.75" header="0.51180555555555496" footer="0.51180555555555496"/>
  <pageSetup paperSize="9" scale="29" firstPageNumber="0" orientation="portrait" horizontalDpi="300" verticalDpi="300"/>
  <rowBreaks count="1" manualBreakCount="1">
    <brk id="164" max="16383" man="1"/>
  </rowBreaks>
  <colBreaks count="1" manualBreakCount="1">
    <brk id="1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Donnees!$G$6:$G$11</xm:f>
          </x14:formula1>
          <x14:formula2>
            <xm:f>0</xm:f>
          </x14:formula2>
          <xm:sqref>N15:N164</xm:sqref>
        </x14:dataValidation>
        <x14:dataValidation type="list" allowBlank="1" showInputMessage="1" showErrorMessage="1" prompt="Selectionner le type de logement ">
          <x14:formula1>
            <xm:f>Donnees!$I$82:$I$95</xm:f>
          </x14:formula1>
          <xm:sqref>D10:J10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D169"/>
  <sheetViews>
    <sheetView zoomScale="65" zoomScaleNormal="65" workbookViewId="0">
      <pane ySplit="14" topLeftCell="A27" activePane="bottomLeft" state="frozen"/>
      <selection pane="bottomLeft" activeCell="D7" sqref="D7:J7"/>
    </sheetView>
  </sheetViews>
  <sheetFormatPr baseColWidth="10" defaultColWidth="11.42578125" defaultRowHeight="15"/>
  <cols>
    <col min="1" max="1" width="31.42578125" style="27" customWidth="1"/>
    <col min="2" max="2" width="17.42578125" style="27" customWidth="1"/>
    <col min="3" max="5" width="9.7109375" style="27" customWidth="1"/>
    <col min="6" max="6" width="7.28515625" style="27" customWidth="1"/>
    <col min="7" max="7" width="9.7109375" style="27" customWidth="1"/>
    <col min="8" max="8" width="13.28515625" style="27" customWidth="1"/>
    <col min="9" max="9" width="27.140625" style="27" customWidth="1"/>
    <col min="10" max="11" width="9.7109375" style="27" customWidth="1"/>
    <col min="12" max="12" width="9.42578125" style="27" customWidth="1"/>
    <col min="13" max="13" width="16" style="27" customWidth="1"/>
    <col min="14" max="14" width="36" style="27" customWidth="1"/>
    <col min="15" max="15" width="22.28515625" style="27" customWidth="1"/>
    <col min="16" max="16" width="19.140625" style="27" customWidth="1"/>
    <col min="17" max="17" width="39" style="27" customWidth="1"/>
    <col min="18" max="18" width="12" style="27" customWidth="1"/>
    <col min="19" max="19" width="29" style="27" customWidth="1"/>
    <col min="20" max="20" width="12.7109375" style="27" customWidth="1"/>
    <col min="21" max="21" width="14" style="27" customWidth="1"/>
    <col min="22" max="22" width="13.85546875" style="27" customWidth="1"/>
    <col min="23" max="25" width="11.42578125" style="27"/>
    <col min="26" max="26" width="32.140625" style="27" customWidth="1"/>
    <col min="27" max="27" width="11.42578125" style="27"/>
    <col min="28" max="28" width="14.7109375" style="27" customWidth="1"/>
    <col min="29" max="1017" width="11.42578125" style="27"/>
  </cols>
  <sheetData>
    <row r="1" spans="1:28" ht="36" customHeight="1">
      <c r="A1" s="274" t="s">
        <v>83</v>
      </c>
      <c r="B1" s="274"/>
      <c r="C1" s="274"/>
      <c r="D1" s="274"/>
      <c r="E1" s="274"/>
      <c r="F1" s="274"/>
      <c r="G1" s="274"/>
      <c r="H1" s="274"/>
      <c r="I1" s="274"/>
      <c r="J1" s="274"/>
      <c r="K1" s="274"/>
      <c r="L1" s="274"/>
      <c r="O1" s="21"/>
      <c r="P1" s="28" t="s">
        <v>13</v>
      </c>
      <c r="S1" s="29"/>
      <c r="T1" s="29"/>
      <c r="U1" s="29"/>
    </row>
    <row r="2" spans="1:28">
      <c r="O2" s="23"/>
      <c r="P2" s="28" t="s">
        <v>14</v>
      </c>
    </row>
    <row r="3" spans="1:28" s="27" customFormat="1" ht="37.5" customHeight="1">
      <c r="O3" s="24"/>
      <c r="P3" s="284" t="s">
        <v>15</v>
      </c>
      <c r="Q3" s="273"/>
    </row>
    <row r="4" spans="1:28" ht="15.75">
      <c r="A4" s="30" t="s">
        <v>19</v>
      </c>
      <c r="B4" s="30"/>
      <c r="D4" s="275" t="s">
        <v>20</v>
      </c>
      <c r="E4" s="275"/>
      <c r="F4" s="275"/>
      <c r="G4" s="275"/>
      <c r="H4" s="275"/>
      <c r="I4" s="275"/>
      <c r="J4" s="275"/>
      <c r="K4" s="31"/>
      <c r="O4" s="25"/>
      <c r="P4" s="28" t="s">
        <v>16</v>
      </c>
    </row>
    <row r="5" spans="1:28" ht="15.75">
      <c r="A5" s="30" t="s">
        <v>21</v>
      </c>
      <c r="B5" s="30"/>
      <c r="D5" s="276" t="s">
        <v>22</v>
      </c>
      <c r="E5" s="276"/>
      <c r="F5" s="276"/>
      <c r="G5" s="276"/>
      <c r="H5" s="32"/>
      <c r="I5" s="32"/>
      <c r="J5" s="32"/>
      <c r="K5" s="32"/>
      <c r="O5" s="26"/>
      <c r="P5" s="28" t="s">
        <v>17</v>
      </c>
    </row>
    <row r="6" spans="1:28" ht="15.75">
      <c r="A6" s="30" t="s">
        <v>23</v>
      </c>
      <c r="B6" s="30"/>
      <c r="D6" s="277"/>
      <c r="E6" s="277"/>
      <c r="F6" s="277"/>
      <c r="G6" s="277"/>
      <c r="M6" s="238" t="s">
        <v>24</v>
      </c>
    </row>
    <row r="7" spans="1:28" ht="15.75">
      <c r="A7" s="30" t="s">
        <v>25</v>
      </c>
      <c r="B7" s="30"/>
      <c r="D7" s="276"/>
      <c r="E7" s="276"/>
      <c r="F7" s="276"/>
      <c r="G7" s="276"/>
      <c r="H7" s="276"/>
      <c r="I7" s="276"/>
      <c r="J7" s="276"/>
      <c r="K7" s="35"/>
      <c r="L7" s="33"/>
      <c r="M7" s="239" t="e">
        <f>INDEX(Donnees!$A$4:$E$1271,MATCH(D7,Donnees!$C$4:$C$1271,0),4)</f>
        <v>#N/A</v>
      </c>
      <c r="P7" s="34"/>
      <c r="Q7" s="34"/>
      <c r="R7" s="34"/>
    </row>
    <row r="8" spans="1:28" ht="15.75">
      <c r="A8" s="30" t="s">
        <v>27</v>
      </c>
      <c r="B8" s="30"/>
      <c r="D8" s="275" t="s">
        <v>28</v>
      </c>
      <c r="E8" s="275"/>
      <c r="F8" s="275"/>
      <c r="G8" s="275"/>
      <c r="H8" s="275"/>
      <c r="I8" s="275"/>
      <c r="J8" s="275"/>
      <c r="K8" s="31"/>
      <c r="L8" s="33"/>
      <c r="M8" s="34"/>
      <c r="N8" s="34"/>
      <c r="O8" s="34"/>
      <c r="P8" s="34"/>
      <c r="Q8" s="34"/>
      <c r="R8" s="34"/>
      <c r="S8" s="34"/>
      <c r="T8" s="34"/>
      <c r="U8" s="34"/>
    </row>
    <row r="9" spans="1:28" ht="15.75">
      <c r="A9" s="30" t="s">
        <v>29</v>
      </c>
      <c r="B9" s="35" t="s">
        <v>1510</v>
      </c>
      <c r="D9" s="275" t="s">
        <v>30</v>
      </c>
      <c r="E9" s="275"/>
      <c r="F9" s="275"/>
      <c r="G9" s="275"/>
      <c r="H9" s="275"/>
      <c r="I9" s="275"/>
      <c r="J9" s="275"/>
      <c r="K9" s="31"/>
      <c r="L9" s="33"/>
      <c r="M9" s="30"/>
      <c r="N9" s="34"/>
      <c r="O9" s="34"/>
      <c r="P9" s="34"/>
      <c r="Q9" s="34"/>
      <c r="R9" s="34"/>
      <c r="S9" s="34"/>
      <c r="T9" s="34"/>
      <c r="U9" s="34"/>
    </row>
    <row r="10" spans="1:28" ht="15.75">
      <c r="A10" s="30" t="s">
        <v>31</v>
      </c>
      <c r="B10" s="30"/>
      <c r="C10" s="30"/>
      <c r="D10" s="276" t="s">
        <v>1509</v>
      </c>
      <c r="E10" s="276"/>
      <c r="F10" s="276"/>
      <c r="G10" s="276"/>
      <c r="H10" s="276"/>
      <c r="I10" s="276"/>
      <c r="J10" s="276"/>
      <c r="K10" s="35"/>
      <c r="L10" s="33"/>
      <c r="M10" s="33"/>
      <c r="N10" s="34"/>
      <c r="O10" s="34"/>
      <c r="P10" s="34"/>
      <c r="Q10" s="34"/>
      <c r="R10" s="34"/>
      <c r="S10" s="34"/>
      <c r="T10" s="34"/>
      <c r="U10" s="34"/>
    </row>
    <row r="11" spans="1:28">
      <c r="S11" s="36" t="s">
        <v>33</v>
      </c>
    </row>
    <row r="12" spans="1:28" ht="33" customHeight="1">
      <c r="A12" s="278" t="s">
        <v>34</v>
      </c>
      <c r="B12" s="278"/>
      <c r="C12" s="278"/>
      <c r="D12" s="278"/>
      <c r="E12" s="278"/>
      <c r="F12" s="278"/>
      <c r="G12" s="278"/>
      <c r="H12" s="278"/>
      <c r="I12" s="278"/>
      <c r="J12" s="279" t="s">
        <v>35</v>
      </c>
      <c r="K12" s="279"/>
      <c r="L12" s="279"/>
      <c r="M12" s="279"/>
      <c r="N12" s="278" t="s">
        <v>36</v>
      </c>
      <c r="O12" s="278"/>
      <c r="P12" s="278"/>
      <c r="Q12" s="281" t="s">
        <v>37</v>
      </c>
    </row>
    <row r="13" spans="1:28">
      <c r="D13" s="282" t="s">
        <v>38</v>
      </c>
      <c r="E13" s="282"/>
      <c r="F13" s="282"/>
      <c r="G13" s="282"/>
      <c r="H13" s="282"/>
      <c r="I13" s="282"/>
      <c r="J13" s="282"/>
      <c r="K13" s="282"/>
      <c r="L13" s="282"/>
      <c r="M13" s="282"/>
      <c r="N13" s="282"/>
      <c r="O13" s="282"/>
      <c r="P13" s="282"/>
      <c r="Q13" s="281"/>
    </row>
    <row r="14" spans="1:28" ht="89.25">
      <c r="A14" s="37" t="s">
        <v>39</v>
      </c>
      <c r="B14" s="37" t="s">
        <v>40</v>
      </c>
      <c r="C14" s="37" t="s">
        <v>41</v>
      </c>
      <c r="D14" s="37" t="s">
        <v>42</v>
      </c>
      <c r="E14" s="37" t="s">
        <v>43</v>
      </c>
      <c r="F14" s="37" t="s">
        <v>44</v>
      </c>
      <c r="G14" s="37" t="s">
        <v>45</v>
      </c>
      <c r="H14" s="37" t="s">
        <v>46</v>
      </c>
      <c r="I14" s="37" t="s">
        <v>47</v>
      </c>
      <c r="J14" s="37" t="s">
        <v>48</v>
      </c>
      <c r="K14" s="38" t="s">
        <v>49</v>
      </c>
      <c r="L14" s="37" t="s">
        <v>50</v>
      </c>
      <c r="M14" s="37" t="s">
        <v>51</v>
      </c>
      <c r="N14" s="37" t="s">
        <v>85</v>
      </c>
      <c r="O14" s="37" t="s">
        <v>53</v>
      </c>
      <c r="P14" s="37" t="s">
        <v>54</v>
      </c>
      <c r="Q14" s="281"/>
      <c r="R14" s="39"/>
      <c r="S14" s="40" t="s">
        <v>55</v>
      </c>
      <c r="T14" s="40" t="s">
        <v>56</v>
      </c>
      <c r="U14" s="40" t="s">
        <v>86</v>
      </c>
      <c r="V14" s="40" t="s">
        <v>87</v>
      </c>
      <c r="AA14" s="41"/>
      <c r="AB14" s="41"/>
    </row>
    <row r="15" spans="1:28">
      <c r="A15" s="102"/>
      <c r="B15" s="43"/>
      <c r="C15" s="44"/>
      <c r="D15" s="44"/>
      <c r="E15" s="44"/>
      <c r="F15" s="45"/>
      <c r="G15" s="46"/>
      <c r="H15" s="47"/>
      <c r="I15" s="48" t="b">
        <f t="shared" ref="I15:I46" si="0">IF($D$5="Acquisition-amélioration",IF(G15="T1",IF(H15&lt;16.2,"plan à contrôler",""),IF(G15="T1'",IF(H15&lt;18,"plan à contrôler",""),IF(G15="T1 bis",IF(H15&lt;27,"plan à contrôler",""),IF(G15="T2",IF(H15&lt;45.4,"plan à contrôler",""),IF(G15="T3",IF(H15&lt;54,"plan à contrôler",""),IF(G15="T4",IF(H15&lt;66.6,"plan à contrôler",""),IF(G15="T5",IF(H15&lt;79.2,"plan à contrôler","")))))))),IF(G15="T1",IF(H15&lt;18,"plan à contrôler",""),IF(G15="T1'",IF(H15&lt;20,"plan à contrôler",""),IF(G15="T1 bis",IF(H15&lt;30,"plan à contrôler",""),IF(G15="T2",IF(H15&lt;46,"plan à contrôler",""),IF(G15="T3",IF(H15&lt;60,"plan à contrôler",""),IF(G15="T4",IF(H15&lt;74,"plan à contrôler",""),IF(G15="T5",IF(H15&lt;88,"plan à contrôler","")))))))))</f>
        <v>0</v>
      </c>
      <c r="J15" s="49" t="e">
        <f>VLOOKUP(G15,'4. Fiche prépa conv APL_RS'!$B$29:$H$35,IF(LEFT(A15,3)="PLS",6,IF(LEFT(A15,4)="PLUS",2,IF(LEFT(A15,4)="PLAI",4))))</f>
        <v>#N/A</v>
      </c>
      <c r="K15" s="50"/>
      <c r="L15" s="50"/>
      <c r="M15" s="51">
        <f t="shared" ref="M15:M46" si="1">K15+L15</f>
        <v>0</v>
      </c>
      <c r="N15" s="52" t="s">
        <v>60</v>
      </c>
      <c r="O15" s="51" t="str">
        <f>IF($A15="PLAI-adapté",IF($M$7=2,VLOOKUP($N15,Donnees!$G$6:$K$11,5,0),VLOOKUP($N15,Donnees!$G$6:$K$11,4,0)),"")</f>
        <v/>
      </c>
      <c r="P15" s="53" t="str">
        <f t="shared" ref="P15:P46" si="2">IF(A15="PLAI-adapté",IF(J15&lt;=O15, J15,O15),"")</f>
        <v/>
      </c>
      <c r="Q15" s="54" t="str">
        <f>IFERROR(IF(A15="PLAI-adapté",IF(P15&lt;K15,"valeur redevance pratiquée à revoir","OK"),IF(J15&lt;K15,"valeur redevance pratiquée à revoir","OK")),"")</f>
        <v/>
      </c>
      <c r="R15" s="39"/>
      <c r="S15" s="55" t="s">
        <v>61</v>
      </c>
      <c r="T15" s="55">
        <f t="shared" ref="T15:T21" si="3">COUNTIF(G$15:G$164,S15)</f>
        <v>0</v>
      </c>
      <c r="U15" s="103">
        <f t="shared" ref="U15:U22" si="4">SUMIF($G$15:$G$164,S15,$H$15:$H$164)</f>
        <v>0</v>
      </c>
      <c r="V15" s="104" t="str">
        <f>IF(T15='1a. Tableau surface agrément'!T15,"OK","A vérifier")</f>
        <v>OK</v>
      </c>
      <c r="AA15" s="41"/>
      <c r="AB15" s="41"/>
    </row>
    <row r="16" spans="1:28">
      <c r="A16" s="102"/>
      <c r="B16" s="43"/>
      <c r="C16" s="44"/>
      <c r="D16" s="44"/>
      <c r="E16" s="44"/>
      <c r="F16" s="45"/>
      <c r="G16" s="46"/>
      <c r="H16" s="47"/>
      <c r="I16" s="48" t="b">
        <f t="shared" si="0"/>
        <v>0</v>
      </c>
      <c r="J16" s="49" t="e">
        <f>VLOOKUP(G16,'4. Fiche prépa conv APL_RS'!$B$29:$H$35,IF(LEFT(A16,3)="PLS",6,IF(LEFT(A16,4)="PLUS",2,IF(LEFT(A16,4)="PLAI",4))))</f>
        <v>#N/A</v>
      </c>
      <c r="K16" s="50"/>
      <c r="L16" s="50"/>
      <c r="M16" s="51">
        <f t="shared" si="1"/>
        <v>0</v>
      </c>
      <c r="N16" s="52" t="s">
        <v>60</v>
      </c>
      <c r="O16" s="51" t="str">
        <f>IF($A16="PLAI-adapté",IF($M$7=2,VLOOKUP($N16,Donnees!$G$6:$K$11,5,0),VLOOKUP($N16,Donnees!$G$6:$K$11,4,0)),"")</f>
        <v/>
      </c>
      <c r="P16" s="53" t="str">
        <f t="shared" si="2"/>
        <v/>
      </c>
      <c r="Q16" s="54" t="str">
        <f t="shared" ref="Q16:Q79" si="5">IFERROR(IF(A16="PLAI-adapté",IF(P16&lt;K16,"valeur redevance pratiquée à revoir","OK"),IF(J16&lt;K16,"valeur redevance pratiquée à revoir","OK")),"")</f>
        <v/>
      </c>
      <c r="R16" s="39"/>
      <c r="S16" s="55" t="s">
        <v>65</v>
      </c>
      <c r="T16" s="55">
        <f t="shared" si="3"/>
        <v>0</v>
      </c>
      <c r="U16" s="103">
        <f t="shared" si="4"/>
        <v>0</v>
      </c>
      <c r="V16" s="104" t="str">
        <f>IF(T16='1a. Tableau surface agrément'!T16,"OK","A vérifier")</f>
        <v>OK</v>
      </c>
      <c r="AA16" s="57"/>
      <c r="AB16" s="57"/>
    </row>
    <row r="17" spans="1:1018">
      <c r="A17" s="102"/>
      <c r="B17" s="43"/>
      <c r="C17" s="44"/>
      <c r="D17" s="44"/>
      <c r="E17" s="44"/>
      <c r="F17" s="45"/>
      <c r="G17" s="46"/>
      <c r="H17" s="47"/>
      <c r="I17" s="48" t="b">
        <f t="shared" si="0"/>
        <v>0</v>
      </c>
      <c r="J17" s="49" t="e">
        <f>VLOOKUP(G17,'4. Fiche prépa conv APL_RS'!$B$29:$H$35,IF(LEFT(A17,3)="PLS",6,IF(LEFT(A17,4)="PLUS",2,IF(LEFT(A17,4)="PLAI",4))))</f>
        <v>#N/A</v>
      </c>
      <c r="K17" s="50"/>
      <c r="L17" s="50"/>
      <c r="M17" s="51">
        <f t="shared" si="1"/>
        <v>0</v>
      </c>
      <c r="N17" s="52" t="s">
        <v>60</v>
      </c>
      <c r="O17" s="51" t="str">
        <f>IF($A17="PLAI-adapté",IF($M$7=2,VLOOKUP($N17,Donnees!$G$6:$K$11,5,0),VLOOKUP($N17,Donnees!$G$6:$K$11,4,0)),"")</f>
        <v/>
      </c>
      <c r="P17" s="53" t="str">
        <f t="shared" si="2"/>
        <v/>
      </c>
      <c r="Q17" s="54" t="str">
        <f t="shared" si="5"/>
        <v/>
      </c>
      <c r="R17" s="39"/>
      <c r="S17" s="55" t="s">
        <v>67</v>
      </c>
      <c r="T17" s="55">
        <f t="shared" si="3"/>
        <v>0</v>
      </c>
      <c r="U17" s="103">
        <f t="shared" si="4"/>
        <v>0</v>
      </c>
      <c r="V17" s="104" t="str">
        <f>IF(T17='1a. Tableau surface agrément'!T17,"OK","A vérifier")</f>
        <v>OK</v>
      </c>
      <c r="AA17" s="41"/>
      <c r="AB17" s="41"/>
    </row>
    <row r="18" spans="1:1018">
      <c r="A18" s="102"/>
      <c r="B18" s="43"/>
      <c r="C18" s="44"/>
      <c r="D18" s="44"/>
      <c r="E18" s="44"/>
      <c r="F18" s="45"/>
      <c r="G18" s="46"/>
      <c r="H18" s="47"/>
      <c r="I18" s="48" t="b">
        <f t="shared" si="0"/>
        <v>0</v>
      </c>
      <c r="J18" s="49" t="e">
        <f>VLOOKUP(G18,'4. Fiche prépa conv APL_RS'!$B$29:$H$35,IF(LEFT(A18,3)="PLS",6,IF(LEFT(A18,4)="PLUS",2,IF(LEFT(A18,4)="PLAI",4))))</f>
        <v>#N/A</v>
      </c>
      <c r="K18" s="50"/>
      <c r="L18" s="50"/>
      <c r="M18" s="51">
        <f t="shared" si="1"/>
        <v>0</v>
      </c>
      <c r="N18" s="52" t="s">
        <v>60</v>
      </c>
      <c r="O18" s="51" t="str">
        <f>IF($A18="PLAI-adapté",IF($M$7=2,VLOOKUP($N18,Donnees!$G$6:$K$11,5,0),VLOOKUP($N18,Donnees!$G$6:$K$11,4,0)),"")</f>
        <v/>
      </c>
      <c r="P18" s="53" t="str">
        <f t="shared" si="2"/>
        <v/>
      </c>
      <c r="Q18" s="54" t="str">
        <f t="shared" si="5"/>
        <v/>
      </c>
      <c r="R18" s="39"/>
      <c r="S18" s="55" t="s">
        <v>59</v>
      </c>
      <c r="T18" s="55">
        <f t="shared" si="3"/>
        <v>0</v>
      </c>
      <c r="U18" s="103">
        <f t="shared" si="4"/>
        <v>0</v>
      </c>
      <c r="V18" s="104" t="str">
        <f>IF(T18='1a. Tableau surface agrément'!T18,"OK","A vérifier")</f>
        <v>OK</v>
      </c>
      <c r="AA18" s="41"/>
      <c r="AB18" s="41"/>
    </row>
    <row r="19" spans="1:1018">
      <c r="A19" s="102"/>
      <c r="B19" s="43"/>
      <c r="C19" s="44"/>
      <c r="D19" s="44"/>
      <c r="E19" s="44"/>
      <c r="F19" s="45"/>
      <c r="G19" s="46"/>
      <c r="H19" s="47"/>
      <c r="I19" s="48" t="b">
        <f t="shared" si="0"/>
        <v>0</v>
      </c>
      <c r="J19" s="49" t="e">
        <f>VLOOKUP(G19,'4. Fiche prépa conv APL_RS'!$B$29:$H$35,IF(LEFT(A19,3)="PLS",6,IF(LEFT(A19,4)="PLUS",2,IF(LEFT(A19,4)="PLAI",4))))</f>
        <v>#N/A</v>
      </c>
      <c r="K19" s="50"/>
      <c r="L19" s="50"/>
      <c r="M19" s="51">
        <f t="shared" si="1"/>
        <v>0</v>
      </c>
      <c r="N19" s="52" t="s">
        <v>60</v>
      </c>
      <c r="O19" s="51" t="str">
        <f>IF($A19="PLAI-adapté",IF($M$7=2,VLOOKUP($N19,Donnees!$G$6:$K$11,5,0),VLOOKUP($N19,Donnees!$G$6:$K$11,4,0)),"")</f>
        <v/>
      </c>
      <c r="P19" s="53" t="str">
        <f t="shared" si="2"/>
        <v/>
      </c>
      <c r="Q19" s="54" t="str">
        <f t="shared" si="5"/>
        <v/>
      </c>
      <c r="R19" s="39"/>
      <c r="S19" s="55" t="s">
        <v>64</v>
      </c>
      <c r="T19" s="55">
        <f t="shared" si="3"/>
        <v>0</v>
      </c>
      <c r="U19" s="103">
        <f t="shared" si="4"/>
        <v>0</v>
      </c>
      <c r="V19" s="104" t="str">
        <f>IF(T19='1a. Tableau surface agrément'!T19,"OK","A vérifier")</f>
        <v>OK</v>
      </c>
      <c r="AA19" s="41"/>
      <c r="AB19" s="41"/>
    </row>
    <row r="20" spans="1:1018">
      <c r="A20" s="102"/>
      <c r="B20" s="43"/>
      <c r="C20" s="44"/>
      <c r="D20" s="44"/>
      <c r="E20" s="44"/>
      <c r="F20" s="45"/>
      <c r="G20" s="46"/>
      <c r="H20" s="47"/>
      <c r="I20" s="48" t="b">
        <f t="shared" si="0"/>
        <v>0</v>
      </c>
      <c r="J20" s="49" t="e">
        <f>VLOOKUP(G20,'4. Fiche prépa conv APL_RS'!$B$29:$H$35,IF(LEFT(A20,3)="PLS",6,IF(LEFT(A20,4)="PLUS",2,IF(LEFT(A20,4)="PLAI",4))))</f>
        <v>#N/A</v>
      </c>
      <c r="K20" s="50"/>
      <c r="L20" s="50"/>
      <c r="M20" s="51">
        <f t="shared" si="1"/>
        <v>0</v>
      </c>
      <c r="N20" s="52" t="s">
        <v>60</v>
      </c>
      <c r="O20" s="51" t="str">
        <f>IF($A20="PLAI-adapté",IF($M$7=2,VLOOKUP($N20,Donnees!$G$6:$K$11,5,0),VLOOKUP($N20,Donnees!$G$6:$K$11,4,0)),"")</f>
        <v/>
      </c>
      <c r="P20" s="53" t="str">
        <f t="shared" si="2"/>
        <v/>
      </c>
      <c r="Q20" s="54" t="str">
        <f t="shared" si="5"/>
        <v/>
      </c>
      <c r="R20" s="39"/>
      <c r="S20" s="55" t="s">
        <v>70</v>
      </c>
      <c r="T20" s="55">
        <f t="shared" si="3"/>
        <v>0</v>
      </c>
      <c r="U20" s="103">
        <f t="shared" si="4"/>
        <v>0</v>
      </c>
      <c r="V20" s="104" t="str">
        <f>IF(T20='1a. Tableau surface agrément'!T20,"OK","A vérifier")</f>
        <v>OK</v>
      </c>
      <c r="W20" s="58"/>
      <c r="Y20" s="72"/>
      <c r="AC20" s="59"/>
      <c r="AD20" s="60"/>
      <c r="AE20" s="60"/>
      <c r="AF20" s="61"/>
      <c r="AG20" s="60"/>
    </row>
    <row r="21" spans="1:1018" ht="12.75" customHeight="1">
      <c r="A21" s="102"/>
      <c r="B21" s="43"/>
      <c r="C21" s="44"/>
      <c r="D21" s="44"/>
      <c r="E21" s="44"/>
      <c r="F21" s="45"/>
      <c r="G21" s="46"/>
      <c r="H21" s="47"/>
      <c r="I21" s="48" t="b">
        <f t="shared" si="0"/>
        <v>0</v>
      </c>
      <c r="J21" s="49" t="e">
        <f>VLOOKUP(G21,'4. Fiche prépa conv APL_RS'!$B$29:$H$35,IF(LEFT(A21,3)="PLS",6,IF(LEFT(A21,4)="PLUS",2,IF(LEFT(A21,4)="PLAI",4))))</f>
        <v>#N/A</v>
      </c>
      <c r="K21" s="50"/>
      <c r="L21" s="50"/>
      <c r="M21" s="51">
        <f t="shared" si="1"/>
        <v>0</v>
      </c>
      <c r="N21" s="52" t="s">
        <v>60</v>
      </c>
      <c r="O21" s="51" t="str">
        <f>IF($A21="PLAI-adapté",IF($M$7=2,VLOOKUP($N21,Donnees!$G$6:$K$11,5,0),VLOOKUP($N21,Donnees!$G$6:$K$11,4,0)),"")</f>
        <v/>
      </c>
      <c r="P21" s="53" t="str">
        <f t="shared" si="2"/>
        <v/>
      </c>
      <c r="Q21" s="54" t="str">
        <f t="shared" si="5"/>
        <v/>
      </c>
      <c r="R21" s="39"/>
      <c r="S21" s="55" t="s">
        <v>71</v>
      </c>
      <c r="T21" s="55">
        <f t="shared" si="3"/>
        <v>0</v>
      </c>
      <c r="U21" s="103">
        <f t="shared" si="4"/>
        <v>0</v>
      </c>
      <c r="V21" s="104" t="str">
        <f>IF(T21='1a. Tableau surface agrément'!T21,"OK","A vérifier")</f>
        <v>OK</v>
      </c>
      <c r="W21" s="105"/>
      <c r="X21" s="105"/>
      <c r="Y21" s="105"/>
      <c r="Z21" s="41"/>
      <c r="AA21" s="41"/>
      <c r="AB21" s="41"/>
    </row>
    <row r="22" spans="1:1018">
      <c r="A22" s="102"/>
      <c r="B22" s="43"/>
      <c r="C22" s="44"/>
      <c r="D22" s="44"/>
      <c r="E22" s="44"/>
      <c r="F22" s="45"/>
      <c r="G22" s="46"/>
      <c r="H22" s="47"/>
      <c r="I22" s="48" t="b">
        <f t="shared" si="0"/>
        <v>0</v>
      </c>
      <c r="J22" s="49" t="e">
        <f>VLOOKUP(G22,'4. Fiche prépa conv APL_RS'!$B$29:$H$35,IF(LEFT(A22,3)="PLS",6,IF(LEFT(A22,4)="PLUS",2,IF(LEFT(A22,4)="PLAI",4))))</f>
        <v>#N/A</v>
      </c>
      <c r="K22" s="50"/>
      <c r="L22" s="50"/>
      <c r="M22" s="51">
        <f t="shared" si="1"/>
        <v>0</v>
      </c>
      <c r="N22" s="52" t="s">
        <v>60</v>
      </c>
      <c r="O22" s="51" t="str">
        <f>IF($A22="PLAI-adapté",IF($M$7=2,VLOOKUP($N22,Donnees!$G$6:$K$11,5,0),VLOOKUP($N22,Donnees!$G$6:$K$11,4,0)),"")</f>
        <v/>
      </c>
      <c r="P22" s="53" t="str">
        <f t="shared" si="2"/>
        <v/>
      </c>
      <c r="Q22" s="54" t="str">
        <f t="shared" si="5"/>
        <v/>
      </c>
      <c r="R22" s="39"/>
      <c r="S22" s="55"/>
      <c r="T22" s="55"/>
      <c r="U22" s="103">
        <f t="shared" si="4"/>
        <v>0</v>
      </c>
      <c r="V22" s="104" t="str">
        <f>IF(T22='1a. Tableau surface agrément'!T22,"OK","A vérifier")</f>
        <v>OK</v>
      </c>
      <c r="W22" s="105"/>
      <c r="X22" s="105"/>
      <c r="Y22" s="105"/>
      <c r="Z22" s="56"/>
      <c r="AA22" s="41"/>
      <c r="AB22" s="41"/>
    </row>
    <row r="23" spans="1:1018">
      <c r="A23" s="102"/>
      <c r="B23" s="43"/>
      <c r="C23" s="44"/>
      <c r="D23" s="44"/>
      <c r="E23" s="44"/>
      <c r="F23" s="45"/>
      <c r="G23" s="46"/>
      <c r="H23" s="47"/>
      <c r="I23" s="48" t="b">
        <f t="shared" si="0"/>
        <v>0</v>
      </c>
      <c r="J23" s="49" t="e">
        <f>VLOOKUP(G23,'4. Fiche prépa conv APL_RS'!$B$29:$H$35,IF(LEFT(A23,3)="PLS",6,IF(LEFT(A23,4)="PLUS",2,IF(LEFT(A23,4)="PLAI",4))))</f>
        <v>#N/A</v>
      </c>
      <c r="K23" s="50"/>
      <c r="L23" s="50"/>
      <c r="M23" s="51">
        <f t="shared" si="1"/>
        <v>0</v>
      </c>
      <c r="N23" s="52" t="s">
        <v>60</v>
      </c>
      <c r="O23" s="51" t="str">
        <f>IF($A23="PLAI-adapté",IF($M$7=2,VLOOKUP($N23,Donnees!$G$6:$K$11,5,0),VLOOKUP($N23,Donnees!$G$6:$K$11,4,0)),"")</f>
        <v/>
      </c>
      <c r="P23" s="53" t="str">
        <f t="shared" si="2"/>
        <v/>
      </c>
      <c r="Q23" s="54" t="str">
        <f t="shared" si="5"/>
        <v/>
      </c>
      <c r="R23" s="39"/>
      <c r="S23" s="40" t="s">
        <v>72</v>
      </c>
      <c r="T23" s="40">
        <f>SUM(T15:T21)</f>
        <v>0</v>
      </c>
      <c r="U23" s="106">
        <f>SUM(U15:U22)</f>
        <v>0</v>
      </c>
      <c r="V23" s="106"/>
      <c r="W23" s="105"/>
      <c r="X23" s="105"/>
      <c r="Y23" s="105"/>
      <c r="Z23" s="56"/>
      <c r="AA23" s="283"/>
      <c r="AB23" s="283"/>
    </row>
    <row r="24" spans="1:1018">
      <c r="A24" s="102"/>
      <c r="B24" s="43"/>
      <c r="C24" s="44"/>
      <c r="D24" s="44"/>
      <c r="E24" s="44"/>
      <c r="F24" s="45"/>
      <c r="G24" s="46"/>
      <c r="H24" s="47"/>
      <c r="I24" s="48" t="b">
        <f t="shared" si="0"/>
        <v>0</v>
      </c>
      <c r="J24" s="49" t="e">
        <f>VLOOKUP(G24,'4. Fiche prépa conv APL_RS'!$B$29:$H$35,IF(LEFT(A24,3)="PLS",6,IF(LEFT(A24,4)="PLUS",2,IF(LEFT(A24,4)="PLAI",4))))</f>
        <v>#N/A</v>
      </c>
      <c r="K24" s="50"/>
      <c r="L24" s="50"/>
      <c r="M24" s="51">
        <f t="shared" si="1"/>
        <v>0</v>
      </c>
      <c r="N24" s="52" t="s">
        <v>60</v>
      </c>
      <c r="O24" s="51" t="str">
        <f>IF($A24="PLAI-adapté",IF($M$7=2,VLOOKUP($N24,Donnees!$G$6:$K$11,5,0),VLOOKUP($N24,Donnees!$G$6:$K$11,4,0)),"")</f>
        <v/>
      </c>
      <c r="P24" s="53" t="str">
        <f t="shared" si="2"/>
        <v/>
      </c>
      <c r="Q24" s="54" t="str">
        <f t="shared" si="5"/>
        <v/>
      </c>
      <c r="R24" s="39"/>
      <c r="U24" s="41"/>
      <c r="W24" s="105"/>
      <c r="X24" s="105"/>
      <c r="Y24" s="105"/>
      <c r="Z24" s="56"/>
      <c r="AA24" s="41"/>
      <c r="AB24" s="41"/>
    </row>
    <row r="25" spans="1:1018">
      <c r="A25" s="102"/>
      <c r="B25" s="43"/>
      <c r="C25" s="62"/>
      <c r="D25" s="62"/>
      <c r="E25" s="62"/>
      <c r="F25" s="63"/>
      <c r="G25" s="46"/>
      <c r="H25" s="64"/>
      <c r="I25" s="48" t="b">
        <f t="shared" si="0"/>
        <v>0</v>
      </c>
      <c r="J25" s="49" t="e">
        <f>VLOOKUP(G25,'4. Fiche prépa conv APL_RS'!$B$29:$H$35,IF(LEFT(A25,3)="PLS",6,IF(LEFT(A25,4)="PLUS",2,IF(LEFT(A25,4)="PLAI",4))))</f>
        <v>#N/A</v>
      </c>
      <c r="K25" s="50"/>
      <c r="L25" s="50"/>
      <c r="M25" s="51">
        <f t="shared" si="1"/>
        <v>0</v>
      </c>
      <c r="N25" s="52" t="s">
        <v>60</v>
      </c>
      <c r="O25" s="51" t="str">
        <f>IF($A25="PLAI-adapté",IF($M$7=2,VLOOKUP($N25,Donnees!$G$6:$K$11,5,0),VLOOKUP($N25,Donnees!$G$6:$K$11,4,0)),"")</f>
        <v/>
      </c>
      <c r="P25" s="53" t="str">
        <f t="shared" si="2"/>
        <v/>
      </c>
      <c r="Q25" s="54" t="str">
        <f t="shared" si="5"/>
        <v/>
      </c>
      <c r="R25" s="39"/>
      <c r="U25" s="41"/>
      <c r="V25" s="105"/>
      <c r="W25" s="105"/>
      <c r="X25" s="105"/>
      <c r="Y25" s="105"/>
      <c r="Z25" s="56"/>
      <c r="AA25" s="283"/>
      <c r="AB25" s="283"/>
    </row>
    <row r="26" spans="1:1018" ht="30">
      <c r="A26" s="102"/>
      <c r="B26" s="43"/>
      <c r="C26" s="44"/>
      <c r="D26" s="44"/>
      <c r="E26" s="44"/>
      <c r="F26" s="45"/>
      <c r="G26" s="46"/>
      <c r="H26" s="47"/>
      <c r="I26" s="48" t="b">
        <f t="shared" si="0"/>
        <v>0</v>
      </c>
      <c r="J26" s="49" t="e">
        <f>VLOOKUP(G26,'4. Fiche prépa conv APL_RS'!$B$29:$H$35,IF(LEFT(A26,3)="PLS",6,IF(LEFT(A26,4)="PLUS",2,IF(LEFT(A26,4)="PLAI",4))))</f>
        <v>#N/A</v>
      </c>
      <c r="K26" s="50"/>
      <c r="L26" s="50"/>
      <c r="M26" s="51">
        <f t="shared" si="1"/>
        <v>0</v>
      </c>
      <c r="N26" s="52" t="s">
        <v>60</v>
      </c>
      <c r="O26" s="51" t="str">
        <f>IF($A26="PLAI-adapté",IF($M$7=2,VLOOKUP($N26,Donnees!$G$6:$K$11,5,0),VLOOKUP($N26,Donnees!$G$6:$K$11,4,0)),"")</f>
        <v/>
      </c>
      <c r="P26" s="53" t="str">
        <f t="shared" si="2"/>
        <v/>
      </c>
      <c r="Q26" s="54" t="str">
        <f t="shared" si="5"/>
        <v/>
      </c>
      <c r="R26" s="39"/>
      <c r="S26" s="40" t="s">
        <v>73</v>
      </c>
      <c r="T26" s="40" t="s">
        <v>56</v>
      </c>
      <c r="U26" s="40" t="s">
        <v>86</v>
      </c>
      <c r="V26" s="105"/>
      <c r="W26" s="40" t="s">
        <v>73</v>
      </c>
      <c r="X26" s="40" t="s">
        <v>56</v>
      </c>
      <c r="Y26" s="40" t="s">
        <v>86</v>
      </c>
      <c r="Z26" s="105"/>
      <c r="AA26" s="41"/>
      <c r="AB26" s="41"/>
      <c r="AC26" s="41"/>
      <c r="AMD26" s="27"/>
    </row>
    <row r="27" spans="1:1018">
      <c r="A27" s="102"/>
      <c r="B27" s="43"/>
      <c r="C27" s="44"/>
      <c r="D27" s="44"/>
      <c r="E27" s="44"/>
      <c r="F27" s="45"/>
      <c r="G27" s="46"/>
      <c r="H27" s="47"/>
      <c r="I27" s="48" t="b">
        <f t="shared" si="0"/>
        <v>0</v>
      </c>
      <c r="J27" s="49" t="e">
        <f>VLOOKUP(G27,'4. Fiche prépa conv APL_RS'!$B$29:$H$35,IF(LEFT(A27,3)="PLS",6,IF(LEFT(A27,4)="PLUS",2,IF(LEFT(A27,4)="PLAI",4))))</f>
        <v>#N/A</v>
      </c>
      <c r="K27" s="50"/>
      <c r="L27" s="50"/>
      <c r="M27" s="51">
        <f t="shared" si="1"/>
        <v>0</v>
      </c>
      <c r="N27" s="52" t="s">
        <v>60</v>
      </c>
      <c r="O27" s="51" t="str">
        <f>IF($A27="PLAI-adapté",IF($M$7=2,VLOOKUP($N27,Donnees!$G$6:$K$11,5,0),VLOOKUP($N27,Donnees!$G$6:$K$11,4,0)),"")</f>
        <v/>
      </c>
      <c r="P27" s="53" t="str">
        <f t="shared" si="2"/>
        <v/>
      </c>
      <c r="Q27" s="54" t="str">
        <f t="shared" si="5"/>
        <v/>
      </c>
      <c r="R27" s="39"/>
      <c r="S27" s="65" t="s">
        <v>62</v>
      </c>
      <c r="T27" s="66"/>
      <c r="U27" s="103"/>
      <c r="V27" s="105"/>
      <c r="W27" s="65" t="s">
        <v>57</v>
      </c>
      <c r="X27" s="67"/>
      <c r="Y27" s="103"/>
      <c r="Z27" s="105"/>
      <c r="AMD27" s="27"/>
    </row>
    <row r="28" spans="1:1018">
      <c r="A28" s="102"/>
      <c r="B28" s="43"/>
      <c r="C28" s="44"/>
      <c r="D28" s="44"/>
      <c r="E28" s="44"/>
      <c r="F28" s="45"/>
      <c r="G28" s="46"/>
      <c r="H28" s="47"/>
      <c r="I28" s="48" t="b">
        <f t="shared" si="0"/>
        <v>0</v>
      </c>
      <c r="J28" s="49" t="e">
        <f>VLOOKUP(G28,'4. Fiche prépa conv APL_RS'!$B$29:$H$35,IF(LEFT(A28,3)="PLS",6,IF(LEFT(A28,4)="PLUS",2,IF(LEFT(A28,4)="PLAI",4))))</f>
        <v>#N/A</v>
      </c>
      <c r="K28" s="50"/>
      <c r="L28" s="50"/>
      <c r="M28" s="51">
        <f t="shared" si="1"/>
        <v>0</v>
      </c>
      <c r="N28" s="52" t="s">
        <v>60</v>
      </c>
      <c r="O28" s="51" t="str">
        <f>IF($A28="PLAI-adapté",IF($M$7=2,VLOOKUP($N28,Donnees!$G$6:$K$11,5,0),VLOOKUP($N28,Donnees!$G$6:$K$11,4,0)),"")</f>
        <v/>
      </c>
      <c r="P28" s="53" t="str">
        <f t="shared" si="2"/>
        <v/>
      </c>
      <c r="Q28" s="54" t="str">
        <f t="shared" si="5"/>
        <v/>
      </c>
      <c r="R28" s="39"/>
      <c r="S28" s="55" t="s">
        <v>61</v>
      </c>
      <c r="T28" s="68">
        <f t="shared" ref="T28:T34" si="6">SUMPRODUCT(($G$15:$G$164=$S28)*($A$15:$A$164=$S$27))</f>
        <v>0</v>
      </c>
      <c r="U28" s="103">
        <f>SUMIFS($H$15:$H$164,$G$15:$G$164,S28,$A$15:$A$164,"PLAI ")</f>
        <v>0</v>
      </c>
      <c r="V28" s="105"/>
      <c r="W28" s="55" t="s">
        <v>61</v>
      </c>
      <c r="X28" s="55">
        <f>SUMPRODUCT(($G$15:$G$164=$W28)*($A$15:$A$164="PLAI-adapté"))</f>
        <v>0</v>
      </c>
      <c r="Y28" s="103">
        <f>SUMIFS($H$15:$H$164,$G$15:$G$164,W28,$A$15:$A$164,"PLAI-*")</f>
        <v>0</v>
      </c>
      <c r="Z28" s="105"/>
      <c r="AMD28" s="27"/>
    </row>
    <row r="29" spans="1:1018">
      <c r="A29" s="102"/>
      <c r="B29" s="43"/>
      <c r="C29" s="44"/>
      <c r="D29" s="44"/>
      <c r="E29" s="44"/>
      <c r="F29" s="45"/>
      <c r="G29" s="46"/>
      <c r="H29" s="47"/>
      <c r="I29" s="48" t="b">
        <f t="shared" si="0"/>
        <v>0</v>
      </c>
      <c r="J29" s="49" t="e">
        <f>VLOOKUP(G29,'4. Fiche prépa conv APL_RS'!$B$29:$H$35,IF(LEFT(A29,3)="PLS",6,IF(LEFT(A29,4)="PLUS",2,IF(LEFT(A29,4)="PLAI",4))))</f>
        <v>#N/A</v>
      </c>
      <c r="K29" s="50"/>
      <c r="L29" s="50"/>
      <c r="M29" s="51">
        <f t="shared" si="1"/>
        <v>0</v>
      </c>
      <c r="N29" s="52" t="s">
        <v>60</v>
      </c>
      <c r="O29" s="51" t="str">
        <f>IF($A29="PLAI-adapté",IF($M$7=2,VLOOKUP($N29,Donnees!$G$6:$K$11,5,0),VLOOKUP($N29,Donnees!$G$6:$K$11,4,0)),"")</f>
        <v/>
      </c>
      <c r="P29" s="53" t="str">
        <f t="shared" si="2"/>
        <v/>
      </c>
      <c r="Q29" s="54" t="str">
        <f t="shared" si="5"/>
        <v/>
      </c>
      <c r="R29" s="39"/>
      <c r="S29" s="55" t="s">
        <v>65</v>
      </c>
      <c r="T29" s="68">
        <f t="shared" si="6"/>
        <v>0</v>
      </c>
      <c r="U29" s="103">
        <f t="shared" ref="U29:U34" si="7">SUMIFS($H$15:$H$164,$G$15:$G$164,S29,$A$15:$A$164,"PLAI ")</f>
        <v>0</v>
      </c>
      <c r="V29" s="105"/>
      <c r="W29" s="55" t="s">
        <v>65</v>
      </c>
      <c r="X29" s="55">
        <f>SUMPRODUCT(($G$15:$G$164=$W29)*($A$15:$A$164="PLAI-adapté"))</f>
        <v>0</v>
      </c>
      <c r="Y29" s="103">
        <f t="shared" ref="Y29:Y34" si="8">SUMIFS($H$15:$H$164,$G$15:$G$164,W29,$A$15:$A$164,"PLAI-*")</f>
        <v>0</v>
      </c>
      <c r="Z29" s="105"/>
      <c r="AA29" s="41"/>
      <c r="AB29" s="41"/>
      <c r="AC29" s="41"/>
      <c r="AMD29" s="27"/>
    </row>
    <row r="30" spans="1:1018">
      <c r="A30" s="102"/>
      <c r="B30" s="43"/>
      <c r="C30" s="44"/>
      <c r="D30" s="44"/>
      <c r="E30" s="44"/>
      <c r="F30" s="45"/>
      <c r="G30" s="46"/>
      <c r="H30" s="47"/>
      <c r="I30" s="48" t="b">
        <f t="shared" si="0"/>
        <v>0</v>
      </c>
      <c r="J30" s="49" t="e">
        <f>VLOOKUP(G30,'4. Fiche prépa conv APL_RS'!$B$29:$H$35,IF(LEFT(A30,3)="PLS",6,IF(LEFT(A30,4)="PLUS",2,IF(LEFT(A30,4)="PLAI",4))))</f>
        <v>#N/A</v>
      </c>
      <c r="K30" s="50"/>
      <c r="L30" s="50"/>
      <c r="M30" s="51">
        <f t="shared" si="1"/>
        <v>0</v>
      </c>
      <c r="N30" s="52" t="s">
        <v>60</v>
      </c>
      <c r="O30" s="51" t="str">
        <f>IF($A30="PLAI-adapté",IF($M$7=2,VLOOKUP($N30,Donnees!$G$6:$K$11,5,0),VLOOKUP($N30,Donnees!$G$6:$K$11,4,0)),"")</f>
        <v/>
      </c>
      <c r="P30" s="53" t="str">
        <f t="shared" si="2"/>
        <v/>
      </c>
      <c r="Q30" s="54" t="str">
        <f t="shared" si="5"/>
        <v/>
      </c>
      <c r="R30" s="39"/>
      <c r="S30" s="55" t="s">
        <v>67</v>
      </c>
      <c r="T30" s="68">
        <f t="shared" si="6"/>
        <v>0</v>
      </c>
      <c r="U30" s="103">
        <f t="shared" si="7"/>
        <v>0</v>
      </c>
      <c r="V30" s="105"/>
      <c r="W30" s="55" t="s">
        <v>67</v>
      </c>
      <c r="X30" s="55">
        <f>SUMPRODUCT(($G$15:$G$164=$W30)*($A$15:$A$164="PLAI-adapté"))</f>
        <v>0</v>
      </c>
      <c r="Y30" s="103">
        <f t="shared" si="8"/>
        <v>0</v>
      </c>
      <c r="Z30" s="105"/>
      <c r="AA30" s="41"/>
      <c r="AB30" s="69"/>
      <c r="AC30" s="69"/>
      <c r="AMD30" s="27"/>
    </row>
    <row r="31" spans="1:1018">
      <c r="A31" s="102"/>
      <c r="B31" s="43"/>
      <c r="C31" s="44"/>
      <c r="D31" s="44"/>
      <c r="E31" s="44"/>
      <c r="F31" s="45"/>
      <c r="G31" s="46"/>
      <c r="H31" s="47"/>
      <c r="I31" s="48" t="b">
        <f t="shared" si="0"/>
        <v>0</v>
      </c>
      <c r="J31" s="49" t="e">
        <f>VLOOKUP(G31,'4. Fiche prépa conv APL_RS'!$B$29:$H$35,IF(LEFT(A31,3)="PLS",6,IF(LEFT(A31,4)="PLUS",2,IF(LEFT(A31,4)="PLAI",4))))</f>
        <v>#N/A</v>
      </c>
      <c r="K31" s="50"/>
      <c r="L31" s="50"/>
      <c r="M31" s="51">
        <f t="shared" si="1"/>
        <v>0</v>
      </c>
      <c r="N31" s="52" t="s">
        <v>60</v>
      </c>
      <c r="O31" s="51" t="str">
        <f>IF($A31="PLAI-adapté",IF($M$7=2,VLOOKUP($N31,Donnees!$G$6:$K$11,5,0),VLOOKUP($N31,Donnees!$G$6:$K$11,4,0)),"")</f>
        <v/>
      </c>
      <c r="P31" s="53" t="str">
        <f t="shared" si="2"/>
        <v/>
      </c>
      <c r="Q31" s="54" t="str">
        <f t="shared" si="5"/>
        <v/>
      </c>
      <c r="R31" s="39"/>
      <c r="S31" s="55" t="s">
        <v>59</v>
      </c>
      <c r="T31" s="68">
        <f t="shared" si="6"/>
        <v>0</v>
      </c>
      <c r="U31" s="103">
        <f t="shared" si="7"/>
        <v>0</v>
      </c>
      <c r="V31" s="105"/>
      <c r="W31" s="55" t="s">
        <v>59</v>
      </c>
      <c r="X31" s="55">
        <f>SUMPRODUCT(($G$15:$G$164=$W31)*($A$15:$A$164="PLAI-adapté"))</f>
        <v>0</v>
      </c>
      <c r="Y31" s="103">
        <f t="shared" si="8"/>
        <v>0</v>
      </c>
      <c r="AA31" s="41"/>
      <c r="AB31" s="69"/>
      <c r="AC31" s="69"/>
      <c r="AMD31" s="27"/>
    </row>
    <row r="32" spans="1:1018">
      <c r="A32" s="102"/>
      <c r="B32" s="43"/>
      <c r="C32" s="44"/>
      <c r="D32" s="44"/>
      <c r="E32" s="44"/>
      <c r="F32" s="45"/>
      <c r="G32" s="46"/>
      <c r="H32" s="47"/>
      <c r="I32" s="48" t="b">
        <f t="shared" si="0"/>
        <v>0</v>
      </c>
      <c r="J32" s="49" t="e">
        <f>VLOOKUP(G32,'4. Fiche prépa conv APL_RS'!$B$29:$H$35,IF(LEFT(A32,3)="PLS",6,IF(LEFT(A32,4)="PLUS",2,IF(LEFT(A32,4)="PLAI",4))))</f>
        <v>#N/A</v>
      </c>
      <c r="K32" s="50"/>
      <c r="L32" s="50"/>
      <c r="M32" s="51">
        <f t="shared" si="1"/>
        <v>0</v>
      </c>
      <c r="N32" s="52" t="s">
        <v>60</v>
      </c>
      <c r="O32" s="51" t="str">
        <f>IF($A32="PLAI-adapté",IF($M$7=2,VLOOKUP($N32,Donnees!$G$6:$K$11,5,0),VLOOKUP($N32,Donnees!$G$6:$K$11,4,0)),"")</f>
        <v/>
      </c>
      <c r="P32" s="53" t="str">
        <f t="shared" si="2"/>
        <v/>
      </c>
      <c r="Q32" s="54" t="str">
        <f t="shared" si="5"/>
        <v/>
      </c>
      <c r="R32" s="39"/>
      <c r="S32" s="55" t="s">
        <v>64</v>
      </c>
      <c r="T32" s="68">
        <f t="shared" si="6"/>
        <v>0</v>
      </c>
      <c r="U32" s="103">
        <f t="shared" si="7"/>
        <v>0</v>
      </c>
      <c r="V32" s="105"/>
      <c r="W32" s="55" t="s">
        <v>64</v>
      </c>
      <c r="X32" s="55">
        <f>SUMPRODUCT(($G$15:$G$164=$W32)*($A$15:$A$164="PLAI-adapté"))</f>
        <v>0</v>
      </c>
      <c r="Y32" s="103">
        <f t="shared" si="8"/>
        <v>0</v>
      </c>
      <c r="AA32" s="41"/>
      <c r="AB32" s="69"/>
      <c r="AC32" s="69"/>
      <c r="AMD32" s="27"/>
    </row>
    <row r="33" spans="1:1018">
      <c r="A33" s="102"/>
      <c r="B33" s="43"/>
      <c r="C33" s="44"/>
      <c r="D33" s="44"/>
      <c r="E33" s="44"/>
      <c r="F33" s="45"/>
      <c r="G33" s="46"/>
      <c r="H33" s="47"/>
      <c r="I33" s="48" t="b">
        <f t="shared" si="0"/>
        <v>0</v>
      </c>
      <c r="J33" s="49" t="e">
        <f>VLOOKUP(G33,'4. Fiche prépa conv APL_RS'!$B$29:$H$35,IF(LEFT(A33,3)="PLS",6,IF(LEFT(A33,4)="PLUS",2,IF(LEFT(A33,4)="PLAI",4))))</f>
        <v>#N/A</v>
      </c>
      <c r="K33" s="50"/>
      <c r="L33" s="50"/>
      <c r="M33" s="51">
        <f t="shared" si="1"/>
        <v>0</v>
      </c>
      <c r="N33" s="52" t="s">
        <v>60</v>
      </c>
      <c r="O33" s="51" t="str">
        <f>IF($A33="PLAI-adapté",IF($M$7=2,VLOOKUP($N33,Donnees!$G$6:$K$11,5,0),VLOOKUP($N33,Donnees!$G$6:$K$11,4,0)),"")</f>
        <v/>
      </c>
      <c r="P33" s="53" t="str">
        <f t="shared" si="2"/>
        <v/>
      </c>
      <c r="Q33" s="54" t="str">
        <f t="shared" si="5"/>
        <v/>
      </c>
      <c r="R33" s="39"/>
      <c r="S33" s="55" t="s">
        <v>70</v>
      </c>
      <c r="T33" s="68">
        <f t="shared" si="6"/>
        <v>0</v>
      </c>
      <c r="U33" s="103">
        <f t="shared" si="7"/>
        <v>0</v>
      </c>
      <c r="V33" s="105"/>
      <c r="W33" s="55" t="s">
        <v>70</v>
      </c>
      <c r="X33" s="55">
        <f>SUMPRODUCT(($G$15:$G$164=$W33)*($A$15:$A$164="PLAI-adapté"))</f>
        <v>0</v>
      </c>
      <c r="Y33" s="103">
        <f t="shared" si="8"/>
        <v>0</v>
      </c>
      <c r="AA33" s="41"/>
      <c r="AB33" s="69"/>
      <c r="AC33" s="69"/>
      <c r="AMD33" s="27"/>
    </row>
    <row r="34" spans="1:1018">
      <c r="A34" s="102"/>
      <c r="B34" s="43"/>
      <c r="C34" s="44"/>
      <c r="D34" s="44"/>
      <c r="E34" s="44"/>
      <c r="F34" s="45"/>
      <c r="G34" s="46"/>
      <c r="H34" s="47"/>
      <c r="I34" s="48" t="b">
        <f t="shared" si="0"/>
        <v>0</v>
      </c>
      <c r="J34" s="49" t="e">
        <f>VLOOKUP(G34,'4. Fiche prépa conv APL_RS'!$B$29:$H$35,IF(LEFT(A34,3)="PLS",6,IF(LEFT(A34,4)="PLUS",2,IF(LEFT(A34,4)="PLAI",4))))</f>
        <v>#N/A</v>
      </c>
      <c r="K34" s="50"/>
      <c r="L34" s="50"/>
      <c r="M34" s="51">
        <f t="shared" si="1"/>
        <v>0</v>
      </c>
      <c r="N34" s="52" t="s">
        <v>60</v>
      </c>
      <c r="O34" s="51" t="str">
        <f>IF($A34="PLAI-adapté",IF($M$7=2,VLOOKUP($N34,Donnees!$G$6:$K$11,5,0),VLOOKUP($N34,Donnees!$G$6:$K$11,4,0)),"")</f>
        <v/>
      </c>
      <c r="P34" s="53" t="str">
        <f t="shared" si="2"/>
        <v/>
      </c>
      <c r="Q34" s="54" t="str">
        <f t="shared" si="5"/>
        <v/>
      </c>
      <c r="R34" s="39"/>
      <c r="S34" s="55" t="s">
        <v>71</v>
      </c>
      <c r="T34" s="68">
        <f t="shared" si="6"/>
        <v>0</v>
      </c>
      <c r="U34" s="103">
        <f t="shared" si="7"/>
        <v>0</v>
      </c>
      <c r="V34" s="105"/>
      <c r="W34" s="55" t="s">
        <v>71</v>
      </c>
      <c r="X34" s="55">
        <f>SUMPRODUCT(($G$15:$G$164=$W34)*($A$15:$A$164="PLAI-adapté"))</f>
        <v>0</v>
      </c>
      <c r="Y34" s="103">
        <f t="shared" si="8"/>
        <v>0</v>
      </c>
      <c r="AA34" s="41"/>
      <c r="AB34" s="69"/>
      <c r="AC34" s="69"/>
      <c r="AMD34" s="27"/>
    </row>
    <row r="35" spans="1:1018" ht="30">
      <c r="A35" s="102"/>
      <c r="B35" s="43"/>
      <c r="C35" s="44"/>
      <c r="D35" s="44"/>
      <c r="E35" s="44"/>
      <c r="F35" s="45"/>
      <c r="G35" s="46"/>
      <c r="H35" s="47"/>
      <c r="I35" s="48" t="b">
        <f t="shared" si="0"/>
        <v>0</v>
      </c>
      <c r="J35" s="49" t="e">
        <f>VLOOKUP(G35,'4. Fiche prépa conv APL_RS'!$B$29:$H$35,IF(LEFT(A35,3)="PLS",6,IF(LEFT(A35,4)="PLUS",2,IF(LEFT(A35,4)="PLAI",4))))</f>
        <v>#N/A</v>
      </c>
      <c r="K35" s="50"/>
      <c r="L35" s="50"/>
      <c r="M35" s="51">
        <f t="shared" si="1"/>
        <v>0</v>
      </c>
      <c r="N35" s="52" t="s">
        <v>60</v>
      </c>
      <c r="O35" s="51" t="str">
        <f>IF($A35="PLAI-adapté",IF($M$7=2,VLOOKUP($N35,Donnees!$G$6:$K$11,5,0),VLOOKUP($N35,Donnees!$G$6:$K$11,4,0)),"")</f>
        <v/>
      </c>
      <c r="P35" s="53" t="str">
        <f t="shared" si="2"/>
        <v/>
      </c>
      <c r="Q35" s="54" t="str">
        <f t="shared" si="5"/>
        <v/>
      </c>
      <c r="R35" s="39"/>
      <c r="S35" s="70" t="s">
        <v>74</v>
      </c>
      <c r="T35" s="70">
        <f>SUM(T28:T34)</f>
        <v>0</v>
      </c>
      <c r="U35" s="106">
        <f>SUM(U27:U34)</f>
        <v>0</v>
      </c>
      <c r="V35" s="105"/>
      <c r="W35" s="70" t="s">
        <v>74</v>
      </c>
      <c r="X35" s="70">
        <f>SUM(X28:X34)</f>
        <v>0</v>
      </c>
      <c r="Y35" s="106">
        <f>SUM(Y27:Y34)</f>
        <v>0</v>
      </c>
      <c r="AA35" s="41"/>
      <c r="AB35" s="69"/>
      <c r="AC35" s="69"/>
      <c r="AMD35" s="27"/>
    </row>
    <row r="36" spans="1:1018">
      <c r="A36" s="102"/>
      <c r="B36" s="43"/>
      <c r="C36" s="44"/>
      <c r="D36" s="44"/>
      <c r="E36" s="44"/>
      <c r="F36" s="45"/>
      <c r="G36" s="46"/>
      <c r="H36" s="47"/>
      <c r="I36" s="48" t="b">
        <f t="shared" si="0"/>
        <v>0</v>
      </c>
      <c r="J36" s="49" t="e">
        <f>VLOOKUP(G36,'4. Fiche prépa conv APL_RS'!$B$29:$H$35,IF(LEFT(A36,3)="PLS",6,IF(LEFT(A36,4)="PLUS",2,IF(LEFT(A36,4)="PLAI",4))))</f>
        <v>#N/A</v>
      </c>
      <c r="K36" s="50"/>
      <c r="L36" s="50"/>
      <c r="M36" s="51">
        <f t="shared" si="1"/>
        <v>0</v>
      </c>
      <c r="N36" s="52" t="s">
        <v>60</v>
      </c>
      <c r="O36" s="51" t="str">
        <f>IF($A36="PLAI-adapté",IF($M$7=2,VLOOKUP($N36,Donnees!$G$6:$K$11,5,0),VLOOKUP($N36,Donnees!$G$6:$K$11,4,0)),"")</f>
        <v/>
      </c>
      <c r="P36" s="53" t="str">
        <f t="shared" si="2"/>
        <v/>
      </c>
      <c r="Q36" s="54" t="str">
        <f t="shared" si="5"/>
        <v/>
      </c>
      <c r="R36" s="39"/>
      <c r="S36" s="41"/>
      <c r="T36" s="41"/>
      <c r="U36" s="41"/>
      <c r="V36" s="41"/>
      <c r="AA36" s="41"/>
      <c r="AB36" s="69"/>
      <c r="AC36" s="69"/>
      <c r="AMD36" s="27"/>
    </row>
    <row r="37" spans="1:1018">
      <c r="A37" s="102"/>
      <c r="B37" s="43"/>
      <c r="C37" s="44"/>
      <c r="D37" s="44"/>
      <c r="E37" s="44"/>
      <c r="F37" s="45"/>
      <c r="G37" s="46"/>
      <c r="H37" s="47"/>
      <c r="I37" s="48" t="b">
        <f t="shared" si="0"/>
        <v>0</v>
      </c>
      <c r="J37" s="49" t="e">
        <f>VLOOKUP(G37,'4. Fiche prépa conv APL_RS'!$B$29:$H$35,IF(LEFT(A37,3)="PLS",6,IF(LEFT(A37,4)="PLUS",2,IF(LEFT(A37,4)="PLAI",4))))</f>
        <v>#N/A</v>
      </c>
      <c r="K37" s="50"/>
      <c r="L37" s="50"/>
      <c r="M37" s="51">
        <f t="shared" si="1"/>
        <v>0</v>
      </c>
      <c r="N37" s="52" t="s">
        <v>60</v>
      </c>
      <c r="O37" s="51" t="str">
        <f>IF($A37="PLAI-adapté",IF($M$7=2,VLOOKUP($N37,Donnees!$G$6:$K$11,5,0),VLOOKUP($N37,Donnees!$G$6:$K$11,4,0)),"")</f>
        <v/>
      </c>
      <c r="P37" s="53" t="str">
        <f t="shared" si="2"/>
        <v/>
      </c>
      <c r="Q37" s="54" t="str">
        <f t="shared" si="5"/>
        <v/>
      </c>
      <c r="R37" s="39"/>
      <c r="S37" s="41"/>
      <c r="T37" s="41"/>
      <c r="U37" s="41"/>
      <c r="V37" s="41"/>
      <c r="AA37" s="41"/>
      <c r="AB37" s="69"/>
      <c r="AC37" s="69"/>
      <c r="AMD37" s="27"/>
    </row>
    <row r="38" spans="1:1018">
      <c r="A38" s="102"/>
      <c r="B38" s="43"/>
      <c r="C38" s="44"/>
      <c r="D38" s="44"/>
      <c r="E38" s="44"/>
      <c r="F38" s="45"/>
      <c r="G38" s="46"/>
      <c r="H38" s="47"/>
      <c r="I38" s="48" t="b">
        <f t="shared" si="0"/>
        <v>0</v>
      </c>
      <c r="J38" s="49" t="e">
        <f>VLOOKUP(G38,'4. Fiche prépa conv APL_RS'!$B$29:$H$35,IF(LEFT(A38,3)="PLS",6,IF(LEFT(A38,4)="PLUS",2,IF(LEFT(A38,4)="PLAI",4))))</f>
        <v>#N/A</v>
      </c>
      <c r="K38" s="50"/>
      <c r="L38" s="50"/>
      <c r="M38" s="51">
        <f t="shared" si="1"/>
        <v>0</v>
      </c>
      <c r="N38" s="52" t="s">
        <v>60</v>
      </c>
      <c r="O38" s="51" t="str">
        <f>IF($A38="PLAI-adapté",IF($M$7=2,VLOOKUP($N38,Donnees!$G$6:$K$11,5,0),VLOOKUP($N38,Donnees!$G$6:$K$11,4,0)),"")</f>
        <v/>
      </c>
      <c r="P38" s="53" t="str">
        <f t="shared" si="2"/>
        <v/>
      </c>
      <c r="Q38" s="54" t="str">
        <f t="shared" si="5"/>
        <v/>
      </c>
      <c r="R38" s="39"/>
      <c r="S38" s="65" t="s">
        <v>68</v>
      </c>
      <c r="T38" s="66"/>
      <c r="U38" s="103"/>
      <c r="V38" s="41"/>
      <c r="AB38" s="69"/>
      <c r="AC38" s="71"/>
      <c r="AMD38" s="27"/>
    </row>
    <row r="39" spans="1:1018">
      <c r="A39" s="102"/>
      <c r="B39" s="43"/>
      <c r="C39" s="44"/>
      <c r="D39" s="44"/>
      <c r="E39" s="44"/>
      <c r="F39" s="45"/>
      <c r="G39" s="46"/>
      <c r="H39" s="47"/>
      <c r="I39" s="48" t="b">
        <f t="shared" si="0"/>
        <v>0</v>
      </c>
      <c r="J39" s="49" t="e">
        <f>VLOOKUP(G39,'4. Fiche prépa conv APL_RS'!$B$29:$H$35,IF(LEFT(A39,3)="PLS",6,IF(LEFT(A39,4)="PLUS",2,IF(LEFT(A39,4)="PLAI",4))))</f>
        <v>#N/A</v>
      </c>
      <c r="K39" s="50"/>
      <c r="L39" s="50"/>
      <c r="M39" s="51">
        <f t="shared" si="1"/>
        <v>0</v>
      </c>
      <c r="N39" s="52" t="s">
        <v>60</v>
      </c>
      <c r="O39" s="51" t="str">
        <f>IF($A39="PLAI-adapté",IF($M$7=2,VLOOKUP($N39,Donnees!$G$6:$K$11,5,0),VLOOKUP($N39,Donnees!$G$6:$K$11,4,0)),"")</f>
        <v/>
      </c>
      <c r="P39" s="53" t="str">
        <f t="shared" si="2"/>
        <v/>
      </c>
      <c r="Q39" s="54" t="str">
        <f t="shared" si="5"/>
        <v/>
      </c>
      <c r="R39" s="39"/>
      <c r="S39" s="68" t="s">
        <v>61</v>
      </c>
      <c r="T39" s="68">
        <f t="shared" ref="T39:T45" si="9">SUMPRODUCT(($G$15:$G$164=$S39)*($A$15:$A$164=$S$38))</f>
        <v>0</v>
      </c>
      <c r="U39" s="103">
        <f>SUMIFS($H$15:$H$164,$G$15:$G$164,S39,$A$15:$A$164,"PLUS*")</f>
        <v>0</v>
      </c>
      <c r="V39" s="41"/>
      <c r="Z39" s="72"/>
      <c r="AD39" s="73"/>
      <c r="AE39" s="60"/>
      <c r="AF39" s="74"/>
      <c r="AG39" s="74"/>
      <c r="AH39" s="60"/>
      <c r="AMD39" s="27"/>
    </row>
    <row r="40" spans="1:1018">
      <c r="A40" s="102"/>
      <c r="B40" s="43"/>
      <c r="C40" s="44"/>
      <c r="D40" s="44"/>
      <c r="E40" s="44"/>
      <c r="F40" s="45"/>
      <c r="G40" s="46"/>
      <c r="H40" s="47"/>
      <c r="I40" s="48" t="b">
        <f t="shared" si="0"/>
        <v>0</v>
      </c>
      <c r="J40" s="49" t="e">
        <f>VLOOKUP(G40,'4. Fiche prépa conv APL_RS'!$B$29:$H$35,IF(LEFT(A40,3)="PLS",6,IF(LEFT(A40,4)="PLUS",2,IF(LEFT(A40,4)="PLAI",4))))</f>
        <v>#N/A</v>
      </c>
      <c r="K40" s="50"/>
      <c r="L40" s="50"/>
      <c r="M40" s="51">
        <f t="shared" si="1"/>
        <v>0</v>
      </c>
      <c r="N40" s="52" t="s">
        <v>60</v>
      </c>
      <c r="O40" s="51" t="str">
        <f>IF($A40="PLAI-adapté",IF($M$7=2,VLOOKUP($N40,Donnees!$G$6:$K$11,5,0),VLOOKUP($N40,Donnees!$G$6:$K$11,4,0)),"")</f>
        <v/>
      </c>
      <c r="P40" s="53" t="str">
        <f t="shared" si="2"/>
        <v/>
      </c>
      <c r="Q40" s="54" t="str">
        <f t="shared" si="5"/>
        <v/>
      </c>
      <c r="R40" s="39"/>
      <c r="S40" s="55" t="s">
        <v>65</v>
      </c>
      <c r="T40" s="68">
        <f t="shared" si="9"/>
        <v>0</v>
      </c>
      <c r="U40" s="103">
        <f t="shared" ref="U40:U45" si="10">SUMIFS($H$15:$H$164,$G$15:$G$164,S40,$A$15:$A$164,"PLUS*")</f>
        <v>0</v>
      </c>
      <c r="V40" s="41"/>
      <c r="AMD40" s="27"/>
    </row>
    <row r="41" spans="1:1018">
      <c r="A41" s="102"/>
      <c r="B41" s="43"/>
      <c r="C41" s="44"/>
      <c r="D41" s="44"/>
      <c r="E41" s="44"/>
      <c r="F41" s="45"/>
      <c r="G41" s="46"/>
      <c r="H41" s="47"/>
      <c r="I41" s="48" t="b">
        <f t="shared" si="0"/>
        <v>0</v>
      </c>
      <c r="J41" s="49" t="e">
        <f>VLOOKUP(G41,'4. Fiche prépa conv APL_RS'!$B$29:$H$35,IF(LEFT(A41,3)="PLS",6,IF(LEFT(A41,4)="PLUS",2,IF(LEFT(A41,4)="PLAI",4))))</f>
        <v>#N/A</v>
      </c>
      <c r="K41" s="50"/>
      <c r="L41" s="50"/>
      <c r="M41" s="51">
        <f t="shared" si="1"/>
        <v>0</v>
      </c>
      <c r="N41" s="52" t="s">
        <v>60</v>
      </c>
      <c r="O41" s="51" t="str">
        <f>IF($A41="PLAI-adapté",IF($M$7=2,VLOOKUP($N41,Donnees!$G$6:$K$11,5,0),VLOOKUP($N41,Donnees!$G$6:$K$11,4,0)),"")</f>
        <v/>
      </c>
      <c r="P41" s="53" t="str">
        <f t="shared" si="2"/>
        <v/>
      </c>
      <c r="Q41" s="54" t="str">
        <f t="shared" si="5"/>
        <v/>
      </c>
      <c r="R41" s="39"/>
      <c r="S41" s="55" t="s">
        <v>67</v>
      </c>
      <c r="T41" s="68">
        <f t="shared" si="9"/>
        <v>0</v>
      </c>
      <c r="U41" s="103">
        <f t="shared" si="10"/>
        <v>0</v>
      </c>
      <c r="V41" s="41"/>
      <c r="AA41" s="41"/>
      <c r="AB41" s="41"/>
      <c r="AC41" s="41"/>
      <c r="AMD41" s="27"/>
    </row>
    <row r="42" spans="1:1018">
      <c r="A42" s="102"/>
      <c r="B42" s="43"/>
      <c r="C42" s="44"/>
      <c r="D42" s="44"/>
      <c r="E42" s="44"/>
      <c r="F42" s="45"/>
      <c r="G42" s="46"/>
      <c r="H42" s="47"/>
      <c r="I42" s="48" t="b">
        <f t="shared" si="0"/>
        <v>0</v>
      </c>
      <c r="J42" s="49" t="e">
        <f>VLOOKUP(G42,'4. Fiche prépa conv APL_RS'!$B$29:$H$35,IF(LEFT(A42,3)="PLS",6,IF(LEFT(A42,4)="PLUS",2,IF(LEFT(A42,4)="PLAI",4))))</f>
        <v>#N/A</v>
      </c>
      <c r="K42" s="50"/>
      <c r="L42" s="50"/>
      <c r="M42" s="51">
        <f t="shared" si="1"/>
        <v>0</v>
      </c>
      <c r="N42" s="52" t="s">
        <v>60</v>
      </c>
      <c r="O42" s="51" t="str">
        <f>IF($A42="PLAI-adapté",IF($M$7=2,VLOOKUP($N42,Donnees!$G$6:$K$11,5,0),VLOOKUP($N42,Donnees!$G$6:$K$11,4,0)),"")</f>
        <v/>
      </c>
      <c r="P42" s="53" t="str">
        <f t="shared" si="2"/>
        <v/>
      </c>
      <c r="Q42" s="54" t="str">
        <f t="shared" si="5"/>
        <v/>
      </c>
      <c r="R42" s="39"/>
      <c r="S42" s="55" t="s">
        <v>59</v>
      </c>
      <c r="T42" s="68">
        <f t="shared" si="9"/>
        <v>0</v>
      </c>
      <c r="U42" s="103">
        <f t="shared" si="10"/>
        <v>0</v>
      </c>
      <c r="AMD42" s="27"/>
    </row>
    <row r="43" spans="1:1018">
      <c r="A43" s="102"/>
      <c r="B43" s="43"/>
      <c r="C43" s="44"/>
      <c r="D43" s="44"/>
      <c r="E43" s="44"/>
      <c r="F43" s="45"/>
      <c r="G43" s="46"/>
      <c r="H43" s="47"/>
      <c r="I43" s="48" t="b">
        <f t="shared" si="0"/>
        <v>0</v>
      </c>
      <c r="J43" s="49" t="e">
        <f>VLOOKUP(G43,'4. Fiche prépa conv APL_RS'!$B$29:$H$35,IF(LEFT(A43,3)="PLS",6,IF(LEFT(A43,4)="PLUS",2,IF(LEFT(A43,4)="PLAI",4))))</f>
        <v>#N/A</v>
      </c>
      <c r="K43" s="50"/>
      <c r="L43" s="50"/>
      <c r="M43" s="51">
        <f t="shared" si="1"/>
        <v>0</v>
      </c>
      <c r="N43" s="52" t="s">
        <v>60</v>
      </c>
      <c r="O43" s="51" t="str">
        <f>IF($A43="PLAI-adapté",IF($M$7=2,VLOOKUP($N43,Donnees!$G$6:$K$11,5,0),VLOOKUP($N43,Donnees!$G$6:$K$11,4,0)),"")</f>
        <v/>
      </c>
      <c r="P43" s="53" t="str">
        <f t="shared" si="2"/>
        <v/>
      </c>
      <c r="Q43" s="54" t="str">
        <f t="shared" si="5"/>
        <v/>
      </c>
      <c r="R43" s="39"/>
      <c r="S43" s="55" t="s">
        <v>64</v>
      </c>
      <c r="T43" s="68">
        <f t="shared" si="9"/>
        <v>0</v>
      </c>
      <c r="U43" s="103">
        <f t="shared" si="10"/>
        <v>0</v>
      </c>
      <c r="AA43" s="41"/>
      <c r="AB43" s="41"/>
      <c r="AC43" s="41"/>
      <c r="AMD43" s="27"/>
    </row>
    <row r="44" spans="1:1018">
      <c r="A44" s="102"/>
      <c r="B44" s="43"/>
      <c r="C44" s="44"/>
      <c r="D44" s="44"/>
      <c r="E44" s="44"/>
      <c r="F44" s="45"/>
      <c r="G44" s="46"/>
      <c r="H44" s="47"/>
      <c r="I44" s="48" t="b">
        <f t="shared" si="0"/>
        <v>0</v>
      </c>
      <c r="J44" s="49" t="e">
        <f>VLOOKUP(G44,'4. Fiche prépa conv APL_RS'!$B$29:$H$35,IF(LEFT(A44,3)="PLS",6,IF(LEFT(A44,4)="PLUS",2,IF(LEFT(A44,4)="PLAI",4))))</f>
        <v>#N/A</v>
      </c>
      <c r="K44" s="50"/>
      <c r="L44" s="50"/>
      <c r="M44" s="51">
        <f t="shared" si="1"/>
        <v>0</v>
      </c>
      <c r="N44" s="52" t="s">
        <v>60</v>
      </c>
      <c r="O44" s="51" t="str">
        <f>IF($A44="PLAI-adapté",IF($M$7=2,VLOOKUP($N44,Donnees!$G$6:$K$11,5,0),VLOOKUP($N44,Donnees!$G$6:$K$11,4,0)),"")</f>
        <v/>
      </c>
      <c r="P44" s="53" t="str">
        <f t="shared" si="2"/>
        <v/>
      </c>
      <c r="Q44" s="54" t="str">
        <f t="shared" si="5"/>
        <v/>
      </c>
      <c r="R44" s="39"/>
      <c r="S44" s="55" t="s">
        <v>70</v>
      </c>
      <c r="T44" s="68">
        <f t="shared" si="9"/>
        <v>0</v>
      </c>
      <c r="U44" s="103">
        <f t="shared" si="10"/>
        <v>0</v>
      </c>
      <c r="AA44" s="41"/>
      <c r="AB44" s="41"/>
      <c r="AC44" s="41"/>
      <c r="AMD44" s="27"/>
    </row>
    <row r="45" spans="1:1018">
      <c r="A45" s="102"/>
      <c r="B45" s="43"/>
      <c r="C45" s="44"/>
      <c r="D45" s="44"/>
      <c r="E45" s="44"/>
      <c r="F45" s="45"/>
      <c r="G45" s="46"/>
      <c r="H45" s="47"/>
      <c r="I45" s="48" t="b">
        <f t="shared" si="0"/>
        <v>0</v>
      </c>
      <c r="J45" s="49" t="e">
        <f>VLOOKUP(G45,'4. Fiche prépa conv APL_RS'!$B$29:$H$35,IF(LEFT(A45,3)="PLS",6,IF(LEFT(A45,4)="PLUS",2,IF(LEFT(A45,4)="PLAI",4))))</f>
        <v>#N/A</v>
      </c>
      <c r="K45" s="50"/>
      <c r="L45" s="50"/>
      <c r="M45" s="51">
        <f t="shared" si="1"/>
        <v>0</v>
      </c>
      <c r="N45" s="52" t="s">
        <v>60</v>
      </c>
      <c r="O45" s="51" t="str">
        <f>IF($A45="PLAI-adapté",IF($M$7=2,VLOOKUP($N45,Donnees!$G$6:$K$11,5,0),VLOOKUP($N45,Donnees!$G$6:$K$11,4,0)),"")</f>
        <v/>
      </c>
      <c r="P45" s="53" t="str">
        <f t="shared" si="2"/>
        <v/>
      </c>
      <c r="Q45" s="54" t="str">
        <f t="shared" si="5"/>
        <v/>
      </c>
      <c r="R45" s="39"/>
      <c r="S45" s="55" t="s">
        <v>71</v>
      </c>
      <c r="T45" s="68">
        <f t="shared" si="9"/>
        <v>0</v>
      </c>
      <c r="U45" s="103">
        <f t="shared" si="10"/>
        <v>0</v>
      </c>
      <c r="AA45" s="41"/>
      <c r="AB45" s="41"/>
      <c r="AC45" s="41"/>
      <c r="AMD45" s="27"/>
    </row>
    <row r="46" spans="1:1018">
      <c r="A46" s="102"/>
      <c r="B46" s="43"/>
      <c r="C46" s="44"/>
      <c r="D46" s="44"/>
      <c r="E46" s="44"/>
      <c r="F46" s="45"/>
      <c r="G46" s="46"/>
      <c r="H46" s="47"/>
      <c r="I46" s="48" t="b">
        <f t="shared" si="0"/>
        <v>0</v>
      </c>
      <c r="J46" s="49" t="e">
        <f>VLOOKUP(G46,'4. Fiche prépa conv APL_RS'!$B$29:$H$35,IF(LEFT(A46,3)="PLS",6,IF(LEFT(A46,4)="PLUS",2,IF(LEFT(A46,4)="PLAI",4))))</f>
        <v>#N/A</v>
      </c>
      <c r="K46" s="50"/>
      <c r="L46" s="50"/>
      <c r="M46" s="51">
        <f t="shared" si="1"/>
        <v>0</v>
      </c>
      <c r="N46" s="52" t="s">
        <v>60</v>
      </c>
      <c r="O46" s="51" t="str">
        <f>IF($A46="PLAI-adapté",IF($M$7=2,VLOOKUP($N46,Donnees!$G$6:$K$11,5,0),VLOOKUP($N46,Donnees!$G$6:$K$11,4,0)),"")</f>
        <v/>
      </c>
      <c r="P46" s="53" t="str">
        <f t="shared" si="2"/>
        <v/>
      </c>
      <c r="Q46" s="54" t="str">
        <f t="shared" si="5"/>
        <v/>
      </c>
      <c r="R46" s="39"/>
      <c r="S46" s="70" t="s">
        <v>75</v>
      </c>
      <c r="T46" s="70">
        <f>SUM(T39:T45)</f>
        <v>0</v>
      </c>
      <c r="U46" s="106">
        <f>SUM(U38:U45)</f>
        <v>0</v>
      </c>
      <c r="AA46" s="41"/>
      <c r="AB46" s="41"/>
      <c r="AC46" s="41"/>
      <c r="AMD46" s="27"/>
    </row>
    <row r="47" spans="1:1018">
      <c r="A47" s="102"/>
      <c r="B47" s="43"/>
      <c r="C47" s="44"/>
      <c r="D47" s="44"/>
      <c r="E47" s="44"/>
      <c r="F47" s="45"/>
      <c r="G47" s="46"/>
      <c r="H47" s="47"/>
      <c r="I47" s="48" t="b">
        <f t="shared" ref="I47:I78" si="11">IF($D$5="Acquisition-amélioration",IF(G47="T1",IF(H47&lt;16.2,"plan à contrôler",""),IF(G47="T1'",IF(H47&lt;18,"plan à contrôler",""),IF(G47="T1 bis",IF(H47&lt;27,"plan à contrôler",""),IF(G47="T2",IF(H47&lt;45.4,"plan à contrôler",""),IF(G47="T3",IF(H47&lt;54,"plan à contrôler",""),IF(G47="T4",IF(H47&lt;66.6,"plan à contrôler",""),IF(G47="T5",IF(H47&lt;79.2,"plan à contrôler","")))))))),IF(G47="T1",IF(H47&lt;18,"plan à contrôler",""),IF(G47="T1'",IF(H47&lt;20,"plan à contrôler",""),IF(G47="T1 bis",IF(H47&lt;30,"plan à contrôler",""),IF(G47="T2",IF(H47&lt;46,"plan à contrôler",""),IF(G47="T3",IF(H47&lt;60,"plan à contrôler",""),IF(G47="T4",IF(H47&lt;74,"plan à contrôler",""),IF(G47="T5",IF(H47&lt;88,"plan à contrôler","")))))))))</f>
        <v>0</v>
      </c>
      <c r="J47" s="49" t="e">
        <f>VLOOKUP(G47,'4. Fiche prépa conv APL_RS'!$B$29:$H$35,IF(LEFT(A47,3)="PLS",6,IF(LEFT(A47,4)="PLUS",2,IF(LEFT(A47,4)="PLAI",4))))</f>
        <v>#N/A</v>
      </c>
      <c r="K47" s="50"/>
      <c r="L47" s="50"/>
      <c r="M47" s="51">
        <f t="shared" ref="M47:M78" si="12">K47+L47</f>
        <v>0</v>
      </c>
      <c r="N47" s="52" t="s">
        <v>60</v>
      </c>
      <c r="O47" s="51" t="str">
        <f>IF($A47="PLAI-adapté",IF($M$7=2,VLOOKUP($N47,Donnees!$G$6:$K$11,5,0),VLOOKUP($N47,Donnees!$G$6:$K$11,4,0)),"")</f>
        <v/>
      </c>
      <c r="P47" s="53" t="str">
        <f t="shared" ref="P47:P78" si="13">IF(A47="PLAI-adapté",IF(J47&lt;=O47, J47,O47),"")</f>
        <v/>
      </c>
      <c r="Q47" s="54" t="str">
        <f t="shared" si="5"/>
        <v/>
      </c>
      <c r="R47" s="39"/>
      <c r="AA47" s="41"/>
      <c r="AB47" s="41"/>
      <c r="AC47" s="41"/>
      <c r="AMD47" s="27"/>
    </row>
    <row r="48" spans="1:1018">
      <c r="A48" s="102"/>
      <c r="B48" s="43"/>
      <c r="C48" s="44"/>
      <c r="D48" s="44"/>
      <c r="E48" s="44"/>
      <c r="F48" s="45"/>
      <c r="G48" s="46"/>
      <c r="H48" s="47"/>
      <c r="I48" s="48" t="b">
        <f t="shared" si="11"/>
        <v>0</v>
      </c>
      <c r="J48" s="49" t="e">
        <f>VLOOKUP(G48,'4. Fiche prépa conv APL_RS'!$B$29:$H$35,IF(LEFT(A48,3)="PLS",6,IF(LEFT(A48,4)="PLUS",2,IF(LEFT(A48,4)="PLAI",4))))</f>
        <v>#N/A</v>
      </c>
      <c r="K48" s="50"/>
      <c r="L48" s="50"/>
      <c r="M48" s="51">
        <f t="shared" si="12"/>
        <v>0</v>
      </c>
      <c r="N48" s="52" t="s">
        <v>60</v>
      </c>
      <c r="O48" s="51" t="str">
        <f>IF($A48="PLAI-adapté",IF($M$7=2,VLOOKUP($N48,Donnees!$G$6:$K$11,5,0),VLOOKUP($N48,Donnees!$G$6:$K$11,4,0)),"")</f>
        <v/>
      </c>
      <c r="P48" s="53" t="str">
        <f t="shared" si="13"/>
        <v/>
      </c>
      <c r="Q48" s="54" t="str">
        <f t="shared" si="5"/>
        <v/>
      </c>
      <c r="R48" s="39"/>
      <c r="U48" s="41"/>
      <c r="V48" s="41"/>
      <c r="AA48" s="41"/>
      <c r="AB48" s="41"/>
      <c r="AC48" s="41"/>
      <c r="AMD48" s="27"/>
    </row>
    <row r="49" spans="1:1018">
      <c r="A49" s="102"/>
      <c r="B49" s="43"/>
      <c r="C49" s="44"/>
      <c r="D49" s="44"/>
      <c r="E49" s="44"/>
      <c r="F49" s="45"/>
      <c r="G49" s="46"/>
      <c r="H49" s="47"/>
      <c r="I49" s="48" t="b">
        <f t="shared" si="11"/>
        <v>0</v>
      </c>
      <c r="J49" s="49" t="e">
        <f>VLOOKUP(G49,'4. Fiche prépa conv APL_RS'!$B$29:$H$35,IF(LEFT(A49,3)="PLS",6,IF(LEFT(A49,4)="PLUS",2,IF(LEFT(A49,4)="PLAI",4))))</f>
        <v>#N/A</v>
      </c>
      <c r="K49" s="50"/>
      <c r="L49" s="50"/>
      <c r="M49" s="51">
        <f t="shared" si="12"/>
        <v>0</v>
      </c>
      <c r="N49" s="52" t="s">
        <v>60</v>
      </c>
      <c r="O49" s="51" t="str">
        <f>IF($A49="PLAI-adapté",IF($M$7=2,VLOOKUP($N49,Donnees!$G$6:$K$11,5,0),VLOOKUP($N49,Donnees!$G$6:$K$11,4,0)),"")</f>
        <v/>
      </c>
      <c r="P49" s="53" t="str">
        <f t="shared" si="13"/>
        <v/>
      </c>
      <c r="Q49" s="54" t="str">
        <f t="shared" si="5"/>
        <v/>
      </c>
      <c r="R49" s="39"/>
      <c r="S49" s="65" t="s">
        <v>63</v>
      </c>
      <c r="T49" s="66"/>
      <c r="U49" s="103"/>
      <c r="V49" s="41"/>
      <c r="AA49" s="41"/>
      <c r="AB49" s="41"/>
      <c r="AC49" s="41"/>
      <c r="AMD49" s="27"/>
    </row>
    <row r="50" spans="1:1018">
      <c r="A50" s="102"/>
      <c r="B50" s="43"/>
      <c r="C50" s="44"/>
      <c r="D50" s="44"/>
      <c r="E50" s="44"/>
      <c r="F50" s="45"/>
      <c r="G50" s="46"/>
      <c r="H50" s="47"/>
      <c r="I50" s="48" t="b">
        <f t="shared" si="11"/>
        <v>0</v>
      </c>
      <c r="J50" s="49" t="e">
        <f>VLOOKUP(G50,'4. Fiche prépa conv APL_RS'!$B$29:$H$35,IF(LEFT(A50,3)="PLS",6,IF(LEFT(A50,4)="PLUS",2,IF(LEFT(A50,4)="PLAI",4))))</f>
        <v>#N/A</v>
      </c>
      <c r="K50" s="50"/>
      <c r="L50" s="50"/>
      <c r="M50" s="51">
        <f t="shared" si="12"/>
        <v>0</v>
      </c>
      <c r="N50" s="52" t="s">
        <v>60</v>
      </c>
      <c r="O50" s="51" t="str">
        <f>IF($A50="PLAI-adapté",IF($M$7=2,VLOOKUP($N50,Donnees!$G$6:$K$11,5,0),VLOOKUP($N50,Donnees!$G$6:$K$11,4,0)),"")</f>
        <v/>
      </c>
      <c r="P50" s="53" t="str">
        <f t="shared" si="13"/>
        <v/>
      </c>
      <c r="Q50" s="54" t="str">
        <f t="shared" si="5"/>
        <v/>
      </c>
      <c r="R50" s="39"/>
      <c r="S50" s="68" t="s">
        <v>61</v>
      </c>
      <c r="T50" s="68">
        <f t="shared" ref="T50:T56" si="14">SUMPRODUCT(($G$14:$G$164=$S50)*($A$14:$A$164=$S$49))</f>
        <v>0</v>
      </c>
      <c r="U50" s="103">
        <f>SUMIFS($H$15:$H$164,$G$15:$G$164,S50,$A$15:$A$164,"PLS*")</f>
        <v>0</v>
      </c>
      <c r="V50" s="41"/>
      <c r="AA50" s="41"/>
      <c r="AB50" s="41"/>
      <c r="AC50" s="41"/>
      <c r="AMD50" s="27"/>
    </row>
    <row r="51" spans="1:1018">
      <c r="A51" s="102"/>
      <c r="B51" s="43"/>
      <c r="C51" s="44"/>
      <c r="D51" s="44"/>
      <c r="E51" s="44"/>
      <c r="F51" s="45"/>
      <c r="G51" s="46"/>
      <c r="H51" s="47"/>
      <c r="I51" s="48" t="b">
        <f t="shared" si="11"/>
        <v>0</v>
      </c>
      <c r="J51" s="49" t="e">
        <f>VLOOKUP(G51,'4. Fiche prépa conv APL_RS'!$B$29:$H$35,IF(LEFT(A51,3)="PLS",6,IF(LEFT(A51,4)="PLUS",2,IF(LEFT(A51,4)="PLAI",4))))</f>
        <v>#N/A</v>
      </c>
      <c r="K51" s="50"/>
      <c r="L51" s="50"/>
      <c r="M51" s="51">
        <f t="shared" si="12"/>
        <v>0</v>
      </c>
      <c r="N51" s="52" t="s">
        <v>60</v>
      </c>
      <c r="O51" s="51" t="str">
        <f>IF($A51="PLAI-adapté",IF($M$7=2,VLOOKUP($N51,Donnees!$G$6:$K$11,5,0),VLOOKUP($N51,Donnees!$G$6:$K$11,4,0)),"")</f>
        <v/>
      </c>
      <c r="P51" s="53" t="str">
        <f t="shared" si="13"/>
        <v/>
      </c>
      <c r="Q51" s="54" t="str">
        <f t="shared" si="5"/>
        <v/>
      </c>
      <c r="R51" s="39"/>
      <c r="S51" s="55" t="s">
        <v>65</v>
      </c>
      <c r="T51" s="68">
        <f t="shared" si="14"/>
        <v>0</v>
      </c>
      <c r="U51" s="103">
        <f t="shared" ref="U51:U56" si="15">SUMIFS($H$15:$H$164,$G$15:$G$164,S51,$A$15:$A$164,"PLS*")</f>
        <v>0</v>
      </c>
      <c r="V51" s="41"/>
      <c r="AA51" s="41"/>
      <c r="AB51" s="41"/>
      <c r="AC51" s="41"/>
      <c r="AMD51" s="27"/>
    </row>
    <row r="52" spans="1:1018">
      <c r="A52" s="102"/>
      <c r="B52" s="43"/>
      <c r="C52" s="44"/>
      <c r="D52" s="44"/>
      <c r="E52" s="44"/>
      <c r="F52" s="45"/>
      <c r="G52" s="46"/>
      <c r="H52" s="47"/>
      <c r="I52" s="48" t="b">
        <f t="shared" si="11"/>
        <v>0</v>
      </c>
      <c r="J52" s="49" t="e">
        <f>VLOOKUP(G52,'4. Fiche prépa conv APL_RS'!$B$29:$H$35,IF(LEFT(A52,3)="PLS",6,IF(LEFT(A52,4)="PLUS",2,IF(LEFT(A52,4)="PLAI",4))))</f>
        <v>#N/A</v>
      </c>
      <c r="K52" s="50"/>
      <c r="L52" s="50"/>
      <c r="M52" s="51">
        <f t="shared" si="12"/>
        <v>0</v>
      </c>
      <c r="N52" s="52" t="s">
        <v>60</v>
      </c>
      <c r="O52" s="51" t="str">
        <f>IF($A52="PLAI-adapté",IF($M$7=2,VLOOKUP($N52,Donnees!$G$6:$K$11,5,0),VLOOKUP($N52,Donnees!$G$6:$K$11,4,0)),"")</f>
        <v/>
      </c>
      <c r="P52" s="53" t="str">
        <f t="shared" si="13"/>
        <v/>
      </c>
      <c r="Q52" s="54" t="str">
        <f t="shared" si="5"/>
        <v/>
      </c>
      <c r="R52" s="39"/>
      <c r="S52" s="55" t="s">
        <v>67</v>
      </c>
      <c r="T52" s="68">
        <f t="shared" si="14"/>
        <v>0</v>
      </c>
      <c r="U52" s="103">
        <f t="shared" si="15"/>
        <v>0</v>
      </c>
      <c r="AB52" s="41"/>
      <c r="AC52" s="41"/>
      <c r="AMD52" s="27"/>
    </row>
    <row r="53" spans="1:1018">
      <c r="A53" s="102"/>
      <c r="B53" s="43"/>
      <c r="C53" s="44"/>
      <c r="D53" s="44"/>
      <c r="E53" s="44"/>
      <c r="F53" s="45"/>
      <c r="G53" s="46"/>
      <c r="H53" s="47"/>
      <c r="I53" s="48" t="b">
        <f t="shared" si="11"/>
        <v>0</v>
      </c>
      <c r="J53" s="49" t="e">
        <f>VLOOKUP(G53,'4. Fiche prépa conv APL_RS'!$B$29:$H$35,IF(LEFT(A53,3)="PLS",6,IF(LEFT(A53,4)="PLUS",2,IF(LEFT(A53,4)="PLAI",4))))</f>
        <v>#N/A</v>
      </c>
      <c r="K53" s="50"/>
      <c r="L53" s="50"/>
      <c r="M53" s="51">
        <f t="shared" si="12"/>
        <v>0</v>
      </c>
      <c r="N53" s="52" t="s">
        <v>60</v>
      </c>
      <c r="O53" s="51" t="str">
        <f>IF($A53="PLAI-adapté",IF($M$7=2,VLOOKUP($N53,Donnees!$G$6:$K$11,5,0),VLOOKUP($N53,Donnees!$G$6:$K$11,4,0)),"")</f>
        <v/>
      </c>
      <c r="P53" s="53" t="str">
        <f t="shared" si="13"/>
        <v/>
      </c>
      <c r="Q53" s="54" t="str">
        <f t="shared" si="5"/>
        <v/>
      </c>
      <c r="R53" s="39"/>
      <c r="S53" s="55" t="s">
        <v>59</v>
      </c>
      <c r="T53" s="68">
        <f t="shared" si="14"/>
        <v>0</v>
      </c>
      <c r="U53" s="103">
        <f t="shared" si="15"/>
        <v>0</v>
      </c>
      <c r="AA53" s="41"/>
      <c r="AB53" s="41"/>
      <c r="AC53" s="41"/>
      <c r="AMD53" s="27"/>
    </row>
    <row r="54" spans="1:1018">
      <c r="A54" s="102"/>
      <c r="B54" s="43"/>
      <c r="C54" s="62"/>
      <c r="D54" s="62"/>
      <c r="E54" s="62"/>
      <c r="F54" s="45"/>
      <c r="G54" s="46"/>
      <c r="H54" s="64"/>
      <c r="I54" s="48" t="b">
        <f t="shared" si="11"/>
        <v>0</v>
      </c>
      <c r="J54" s="49" t="e">
        <f>VLOOKUP(G54,'4. Fiche prépa conv APL_RS'!$B$29:$H$35,IF(LEFT(A54,3)="PLS",6,IF(LEFT(A54,4)="PLUS",2,IF(LEFT(A54,4)="PLAI",4))))</f>
        <v>#N/A</v>
      </c>
      <c r="K54" s="50"/>
      <c r="L54" s="50"/>
      <c r="M54" s="51">
        <f t="shared" si="12"/>
        <v>0</v>
      </c>
      <c r="N54" s="52" t="s">
        <v>60</v>
      </c>
      <c r="O54" s="51" t="str">
        <f>IF($A54="PLAI-adapté",IF($M$7=2,VLOOKUP($N54,Donnees!$G$6:$K$11,5,0),VLOOKUP($N54,Donnees!$G$6:$K$11,4,0)),"")</f>
        <v/>
      </c>
      <c r="P54" s="53" t="str">
        <f t="shared" si="13"/>
        <v/>
      </c>
      <c r="Q54" s="54" t="str">
        <f t="shared" si="5"/>
        <v/>
      </c>
      <c r="R54" s="39"/>
      <c r="S54" s="55" t="s">
        <v>64</v>
      </c>
      <c r="T54" s="68">
        <f t="shared" si="14"/>
        <v>0</v>
      </c>
      <c r="U54" s="103">
        <f t="shared" si="15"/>
        <v>0</v>
      </c>
      <c r="AA54" s="41"/>
      <c r="AB54" s="41"/>
      <c r="AC54" s="41"/>
      <c r="AMD54" s="27"/>
    </row>
    <row r="55" spans="1:1018">
      <c r="A55" s="102"/>
      <c r="B55" s="43"/>
      <c r="C55" s="62"/>
      <c r="D55" s="62"/>
      <c r="E55" s="62"/>
      <c r="F55" s="45"/>
      <c r="G55" s="46"/>
      <c r="H55" s="64"/>
      <c r="I55" s="48" t="b">
        <f t="shared" si="11"/>
        <v>0</v>
      </c>
      <c r="J55" s="49" t="e">
        <f>VLOOKUP(G55,'4. Fiche prépa conv APL_RS'!$B$29:$H$35,IF(LEFT(A55,3)="PLS",6,IF(LEFT(A55,4)="PLUS",2,IF(LEFT(A55,4)="PLAI",4))))</f>
        <v>#N/A</v>
      </c>
      <c r="K55" s="50"/>
      <c r="L55" s="50"/>
      <c r="M55" s="51">
        <f t="shared" si="12"/>
        <v>0</v>
      </c>
      <c r="N55" s="52" t="s">
        <v>60</v>
      </c>
      <c r="O55" s="51" t="str">
        <f>IF($A55="PLAI-adapté",IF($M$7=2,VLOOKUP($N55,Donnees!$G$6:$K$11,5,0),VLOOKUP($N55,Donnees!$G$6:$K$11,4,0)),"")</f>
        <v/>
      </c>
      <c r="P55" s="53" t="str">
        <f t="shared" si="13"/>
        <v/>
      </c>
      <c r="Q55" s="54" t="str">
        <f t="shared" si="5"/>
        <v/>
      </c>
      <c r="R55" s="39"/>
      <c r="S55" s="55" t="s">
        <v>70</v>
      </c>
      <c r="T55" s="68">
        <f t="shared" si="14"/>
        <v>0</v>
      </c>
      <c r="U55" s="103">
        <f t="shared" si="15"/>
        <v>0</v>
      </c>
      <c r="AA55" s="41"/>
      <c r="AB55" s="41"/>
      <c r="AC55" s="41"/>
      <c r="AMD55" s="27"/>
    </row>
    <row r="56" spans="1:1018">
      <c r="A56" s="102"/>
      <c r="B56" s="43"/>
      <c r="C56" s="75"/>
      <c r="D56" s="75"/>
      <c r="E56" s="75"/>
      <c r="F56" s="45"/>
      <c r="G56" s="46"/>
      <c r="H56" s="76"/>
      <c r="I56" s="48" t="b">
        <f t="shared" si="11"/>
        <v>0</v>
      </c>
      <c r="J56" s="49" t="e">
        <f>VLOOKUP(G56,'4. Fiche prépa conv APL_RS'!$B$29:$H$35,IF(LEFT(A56,3)="PLS",6,IF(LEFT(A56,4)="PLUS",2,IF(LEFT(A56,4)="PLAI",4))))</f>
        <v>#N/A</v>
      </c>
      <c r="K56" s="50"/>
      <c r="L56" s="50"/>
      <c r="M56" s="51">
        <f t="shared" si="12"/>
        <v>0</v>
      </c>
      <c r="N56" s="52" t="s">
        <v>60</v>
      </c>
      <c r="O56" s="51" t="str">
        <f>IF($A56="PLAI-adapté",IF($M$7=2,VLOOKUP($N56,Donnees!$G$6:$K$11,5,0),VLOOKUP($N56,Donnees!$G$6:$K$11,4,0)),"")</f>
        <v/>
      </c>
      <c r="P56" s="53" t="str">
        <f t="shared" si="13"/>
        <v/>
      </c>
      <c r="Q56" s="54" t="str">
        <f t="shared" si="5"/>
        <v/>
      </c>
      <c r="R56" s="39"/>
      <c r="S56" s="55" t="s">
        <v>71</v>
      </c>
      <c r="T56" s="68">
        <f t="shared" si="14"/>
        <v>0</v>
      </c>
      <c r="U56" s="103">
        <f t="shared" si="15"/>
        <v>0</v>
      </c>
      <c r="AA56" s="41"/>
      <c r="AB56" s="41"/>
      <c r="AC56" s="41"/>
      <c r="AMD56" s="27"/>
    </row>
    <row r="57" spans="1:1018">
      <c r="A57" s="102"/>
      <c r="B57" s="43"/>
      <c r="C57" s="75"/>
      <c r="D57" s="75"/>
      <c r="E57" s="75"/>
      <c r="F57" s="45"/>
      <c r="G57" s="46"/>
      <c r="H57" s="76"/>
      <c r="I57" s="48" t="b">
        <f t="shared" si="11"/>
        <v>0</v>
      </c>
      <c r="J57" s="49" t="e">
        <f>VLOOKUP(G57,'4. Fiche prépa conv APL_RS'!$B$29:$H$35,IF(LEFT(A57,3)="PLS",6,IF(LEFT(A57,4)="PLUS",2,IF(LEFT(A57,4)="PLAI",4))))</f>
        <v>#N/A</v>
      </c>
      <c r="K57" s="50"/>
      <c r="L57" s="50"/>
      <c r="M57" s="51">
        <f t="shared" si="12"/>
        <v>0</v>
      </c>
      <c r="N57" s="52" t="s">
        <v>60</v>
      </c>
      <c r="O57" s="51" t="str">
        <f>IF($A57="PLAI-adapté",IF($M$7=2,VLOOKUP($N57,Donnees!$G$6:$K$11,5,0),VLOOKUP($N57,Donnees!$G$6:$K$11,4,0)),"")</f>
        <v/>
      </c>
      <c r="P57" s="53" t="str">
        <f t="shared" si="13"/>
        <v/>
      </c>
      <c r="Q57" s="54" t="str">
        <f t="shared" si="5"/>
        <v/>
      </c>
      <c r="R57" s="39"/>
      <c r="S57" s="70" t="s">
        <v>76</v>
      </c>
      <c r="T57" s="70">
        <f>SUM(T50:T56)</f>
        <v>0</v>
      </c>
      <c r="U57" s="106">
        <f>SUM(U49:U56)</f>
        <v>0</v>
      </c>
      <c r="AA57" s="41"/>
      <c r="AB57" s="41"/>
      <c r="AC57" s="41"/>
      <c r="AMD57" s="27"/>
    </row>
    <row r="58" spans="1:1018">
      <c r="A58" s="102"/>
      <c r="B58" s="43"/>
      <c r="C58" s="75"/>
      <c r="D58" s="75"/>
      <c r="E58" s="75"/>
      <c r="F58" s="45"/>
      <c r="G58" s="46"/>
      <c r="H58" s="76"/>
      <c r="I58" s="48" t="b">
        <f t="shared" si="11"/>
        <v>0</v>
      </c>
      <c r="J58" s="49" t="e">
        <f>VLOOKUP(G58,'4. Fiche prépa conv APL_RS'!$B$29:$H$35,IF(LEFT(A58,3)="PLS",6,IF(LEFT(A58,4)="PLUS",2,IF(LEFT(A58,4)="PLAI",4))))</f>
        <v>#N/A</v>
      </c>
      <c r="K58" s="50"/>
      <c r="L58" s="50"/>
      <c r="M58" s="51">
        <f t="shared" si="12"/>
        <v>0</v>
      </c>
      <c r="N58" s="52" t="s">
        <v>60</v>
      </c>
      <c r="O58" s="51" t="str">
        <f>IF($A58="PLAI-adapté",IF($M$7=2,VLOOKUP($N58,Donnees!$G$6:$K$11,5,0),VLOOKUP($N58,Donnees!$G$6:$K$11,4,0)),"")</f>
        <v/>
      </c>
      <c r="P58" s="53" t="str">
        <f t="shared" si="13"/>
        <v/>
      </c>
      <c r="Q58" s="54" t="str">
        <f t="shared" si="5"/>
        <v/>
      </c>
      <c r="R58" s="39"/>
      <c r="AA58" s="41"/>
      <c r="AB58" s="41"/>
      <c r="AC58" s="41"/>
      <c r="AMD58" s="27"/>
    </row>
    <row r="59" spans="1:1018">
      <c r="A59" s="102"/>
      <c r="B59" s="43"/>
      <c r="C59" s="75"/>
      <c r="D59" s="75"/>
      <c r="E59" s="75"/>
      <c r="F59" s="45"/>
      <c r="G59" s="46"/>
      <c r="H59" s="76"/>
      <c r="I59" s="48" t="b">
        <f t="shared" si="11"/>
        <v>0</v>
      </c>
      <c r="J59" s="49" t="e">
        <f>VLOOKUP(G59,'4. Fiche prépa conv APL_RS'!$B$29:$H$35,IF(LEFT(A59,3)="PLS",6,IF(LEFT(A59,4)="PLUS",2,IF(LEFT(A59,4)="PLAI",4))))</f>
        <v>#N/A</v>
      </c>
      <c r="K59" s="50"/>
      <c r="L59" s="50"/>
      <c r="M59" s="51">
        <f t="shared" si="12"/>
        <v>0</v>
      </c>
      <c r="N59" s="52" t="s">
        <v>60</v>
      </c>
      <c r="O59" s="51" t="str">
        <f>IF($A59="PLAI-adapté",IF($M$7=2,VLOOKUP($N59,Donnees!$G$6:$K$11,5,0),VLOOKUP($N59,Donnees!$G$6:$K$11,4,0)),"")</f>
        <v/>
      </c>
      <c r="P59" s="53" t="str">
        <f t="shared" si="13"/>
        <v/>
      </c>
      <c r="Q59" s="54" t="str">
        <f t="shared" si="5"/>
        <v/>
      </c>
      <c r="R59" s="39"/>
      <c r="S59" s="40" t="s">
        <v>77</v>
      </c>
      <c r="T59" s="40">
        <f>T57+T46+T35</f>
        <v>0</v>
      </c>
      <c r="AA59" s="41"/>
      <c r="AB59" s="41"/>
      <c r="AC59" s="41"/>
      <c r="AMD59" s="27"/>
    </row>
    <row r="60" spans="1:1018">
      <c r="A60" s="102"/>
      <c r="B60" s="43"/>
      <c r="C60" s="75"/>
      <c r="D60" s="75"/>
      <c r="E60" s="75"/>
      <c r="F60" s="45"/>
      <c r="G60" s="46"/>
      <c r="H60" s="76"/>
      <c r="I60" s="48" t="b">
        <f t="shared" si="11"/>
        <v>0</v>
      </c>
      <c r="J60" s="49" t="e">
        <f>VLOOKUP(G60,'4. Fiche prépa conv APL_RS'!$B$29:$H$35,IF(LEFT(A60,3)="PLS",6,IF(LEFT(A60,4)="PLUS",2,IF(LEFT(A60,4)="PLAI",4))))</f>
        <v>#N/A</v>
      </c>
      <c r="K60" s="50"/>
      <c r="L60" s="50"/>
      <c r="M60" s="51">
        <f t="shared" si="12"/>
        <v>0</v>
      </c>
      <c r="N60" s="52" t="s">
        <v>60</v>
      </c>
      <c r="O60" s="51" t="str">
        <f>IF($A60="PLAI-adapté",IF($M$7=2,VLOOKUP($N60,Donnees!$G$6:$K$11,5,0),VLOOKUP($N60,Donnees!$G$6:$K$11,4,0)),"")</f>
        <v/>
      </c>
      <c r="P60" s="53" t="str">
        <f t="shared" si="13"/>
        <v/>
      </c>
      <c r="Q60" s="54" t="str">
        <f t="shared" si="5"/>
        <v/>
      </c>
      <c r="R60" s="39"/>
      <c r="AA60" s="41"/>
      <c r="AB60" s="41"/>
      <c r="AC60" s="41"/>
      <c r="AMD60" s="27"/>
    </row>
    <row r="61" spans="1:1018">
      <c r="A61" s="102"/>
      <c r="B61" s="43"/>
      <c r="C61" s="75"/>
      <c r="D61" s="75"/>
      <c r="E61" s="75"/>
      <c r="F61" s="45"/>
      <c r="G61" s="46"/>
      <c r="H61" s="76"/>
      <c r="I61" s="48" t="b">
        <f t="shared" si="11"/>
        <v>0</v>
      </c>
      <c r="J61" s="49" t="e">
        <f>VLOOKUP(G61,'4. Fiche prépa conv APL_RS'!$B$29:$H$35,IF(LEFT(A61,3)="PLS",6,IF(LEFT(A61,4)="PLUS",2,IF(LEFT(A61,4)="PLAI",4))))</f>
        <v>#N/A</v>
      </c>
      <c r="K61" s="50"/>
      <c r="L61" s="50"/>
      <c r="M61" s="51">
        <f t="shared" si="12"/>
        <v>0</v>
      </c>
      <c r="N61" s="52" t="s">
        <v>60</v>
      </c>
      <c r="O61" s="51" t="str">
        <f>IF($A61="PLAI-adapté",IF($M$7=2,VLOOKUP($N61,Donnees!$G$6:$K$11,5,0),VLOOKUP($N61,Donnees!$G$6:$K$11,4,0)),"")</f>
        <v/>
      </c>
      <c r="P61" s="53" t="str">
        <f t="shared" si="13"/>
        <v/>
      </c>
      <c r="Q61" s="54" t="str">
        <f t="shared" si="5"/>
        <v/>
      </c>
      <c r="R61" s="39"/>
      <c r="S61" s="77" t="s">
        <v>78</v>
      </c>
      <c r="T61" s="78" t="e">
        <f>AVERAGEIF(L15:L164,"&lt;&gt; 0",L15:L164)</f>
        <v>#DIV/0!</v>
      </c>
      <c r="U61" s="79" t="e">
        <f>IF(T61&gt;30,"P+M à crontrôler","OK")</f>
        <v>#DIV/0!</v>
      </c>
      <c r="V61" s="313"/>
      <c r="AA61" s="41"/>
      <c r="AB61" s="41"/>
      <c r="AC61" s="41"/>
      <c r="AMD61" s="27"/>
    </row>
    <row r="62" spans="1:1018">
      <c r="A62" s="102"/>
      <c r="B62" s="43"/>
      <c r="C62" s="75"/>
      <c r="D62" s="75"/>
      <c r="E62" s="75"/>
      <c r="F62" s="45"/>
      <c r="G62" s="46"/>
      <c r="H62" s="76"/>
      <c r="I62" s="48" t="b">
        <f t="shared" si="11"/>
        <v>0</v>
      </c>
      <c r="J62" s="49" t="e">
        <f>VLOOKUP(G62,'4. Fiche prépa conv APL_RS'!$B$29:$H$35,IF(LEFT(A62,3)="PLS",6,IF(LEFT(A62,4)="PLUS",2,IF(LEFT(A62,4)="PLAI",4))))</f>
        <v>#N/A</v>
      </c>
      <c r="K62" s="50"/>
      <c r="L62" s="50"/>
      <c r="M62" s="51">
        <f t="shared" si="12"/>
        <v>0</v>
      </c>
      <c r="N62" s="52" t="s">
        <v>60</v>
      </c>
      <c r="O62" s="51" t="str">
        <f>IF($A62="PLAI-adapté",IF($M$7=2,VLOOKUP($N62,Donnees!$G$6:$K$11,5,0),VLOOKUP($N62,Donnees!$G$6:$K$11,4,0)),"")</f>
        <v/>
      </c>
      <c r="P62" s="53" t="str">
        <f t="shared" si="13"/>
        <v/>
      </c>
      <c r="Q62" s="54" t="str">
        <f t="shared" si="5"/>
        <v/>
      </c>
      <c r="R62" s="39"/>
      <c r="AB62" s="41"/>
      <c r="AC62" s="41"/>
      <c r="AMD62" s="27"/>
    </row>
    <row r="63" spans="1:1018" s="80" customFormat="1">
      <c r="A63" s="102"/>
      <c r="B63" s="43"/>
      <c r="C63" s="75"/>
      <c r="D63" s="75"/>
      <c r="E63" s="75"/>
      <c r="F63" s="45"/>
      <c r="G63" s="46"/>
      <c r="H63" s="76"/>
      <c r="I63" s="48" t="b">
        <f t="shared" si="11"/>
        <v>0</v>
      </c>
      <c r="J63" s="49" t="e">
        <f>VLOOKUP(G63,'4. Fiche prépa conv APL_RS'!$B$29:$H$35,IF(LEFT(A63,3)="PLS",6,IF(LEFT(A63,4)="PLUS",2,IF(LEFT(A63,4)="PLAI",4))))</f>
        <v>#N/A</v>
      </c>
      <c r="K63" s="50"/>
      <c r="L63" s="50"/>
      <c r="M63" s="51">
        <f t="shared" si="12"/>
        <v>0</v>
      </c>
      <c r="N63" s="52" t="s">
        <v>60</v>
      </c>
      <c r="O63" s="51" t="str">
        <f>IF($A63="PLAI-adapté",IF($M$7=2,VLOOKUP($N63,Donnees!$G$6:$K$11,5,0),VLOOKUP($N63,Donnees!$G$6:$K$11,4,0)),"")</f>
        <v/>
      </c>
      <c r="P63" s="53" t="str">
        <f t="shared" si="13"/>
        <v/>
      </c>
      <c r="Q63" s="54" t="str">
        <f t="shared" si="5"/>
        <v/>
      </c>
      <c r="R63" s="39"/>
      <c r="S63" s="27"/>
      <c r="T63" s="27"/>
      <c r="U63" s="27"/>
      <c r="V63" s="27"/>
      <c r="Y63" s="81"/>
      <c r="Z63" s="81"/>
      <c r="AA63" s="41"/>
      <c r="AB63" s="41"/>
      <c r="AC63" s="41"/>
    </row>
    <row r="64" spans="1:1018" s="80" customFormat="1">
      <c r="A64" s="102"/>
      <c r="B64" s="43"/>
      <c r="C64" s="75"/>
      <c r="D64" s="75"/>
      <c r="E64" s="75"/>
      <c r="F64" s="45"/>
      <c r="G64" s="46"/>
      <c r="H64" s="76"/>
      <c r="I64" s="48" t="b">
        <f t="shared" si="11"/>
        <v>0</v>
      </c>
      <c r="J64" s="49" t="e">
        <f>VLOOKUP(G64,'4. Fiche prépa conv APL_RS'!$B$29:$H$35,IF(LEFT(A64,3)="PLS",6,IF(LEFT(A64,4)="PLUS",2,IF(LEFT(A64,4)="PLAI",4))))</f>
        <v>#N/A</v>
      </c>
      <c r="K64" s="50"/>
      <c r="L64" s="50"/>
      <c r="M64" s="51">
        <f t="shared" si="12"/>
        <v>0</v>
      </c>
      <c r="N64" s="52" t="s">
        <v>60</v>
      </c>
      <c r="O64" s="51" t="str">
        <f>IF($A64="PLAI-adapté",IF($M$7=2,VLOOKUP($N64,Donnees!$G$6:$K$11,5,0),VLOOKUP($N64,Donnees!$G$6:$K$11,4,0)),"")</f>
        <v/>
      </c>
      <c r="P64" s="53" t="str">
        <f t="shared" si="13"/>
        <v/>
      </c>
      <c r="Q64" s="54" t="str">
        <f t="shared" si="5"/>
        <v/>
      </c>
      <c r="R64" s="39"/>
      <c r="S64" s="27"/>
      <c r="T64" s="27"/>
      <c r="Y64" s="81"/>
      <c r="Z64" s="81"/>
      <c r="AA64" s="41"/>
      <c r="AB64" s="41"/>
      <c r="AC64" s="41"/>
    </row>
    <row r="65" spans="1:1018">
      <c r="A65" s="102"/>
      <c r="B65" s="43"/>
      <c r="C65" s="75"/>
      <c r="D65" s="75"/>
      <c r="E65" s="75"/>
      <c r="F65" s="45"/>
      <c r="G65" s="46"/>
      <c r="H65" s="76"/>
      <c r="I65" s="48" t="b">
        <f t="shared" si="11"/>
        <v>0</v>
      </c>
      <c r="J65" s="49" t="e">
        <f>VLOOKUP(G65,'4. Fiche prépa conv APL_RS'!$B$29:$H$35,IF(LEFT(A65,3)="PLS",6,IF(LEFT(A65,4)="PLUS",2,IF(LEFT(A65,4)="PLAI",4))))</f>
        <v>#N/A</v>
      </c>
      <c r="K65" s="50"/>
      <c r="L65" s="50"/>
      <c r="M65" s="51">
        <f t="shared" si="12"/>
        <v>0</v>
      </c>
      <c r="N65" s="52" t="s">
        <v>60</v>
      </c>
      <c r="O65" s="51" t="str">
        <f>IF($A65="PLAI-adapté",IF($M$7=2,VLOOKUP($N65,Donnees!$G$6:$K$11,5,0),VLOOKUP($N65,Donnees!$G$6:$K$11,4,0)),"")</f>
        <v/>
      </c>
      <c r="P65" s="53" t="str">
        <f t="shared" si="13"/>
        <v/>
      </c>
      <c r="Q65" s="54" t="str">
        <f t="shared" si="5"/>
        <v/>
      </c>
      <c r="R65" s="39"/>
      <c r="S65" s="41"/>
      <c r="T65" s="41"/>
      <c r="AA65" s="41"/>
      <c r="AB65" s="41"/>
      <c r="AC65" s="41"/>
      <c r="AMD65" s="27"/>
    </row>
    <row r="66" spans="1:1018">
      <c r="A66" s="102"/>
      <c r="B66" s="43"/>
      <c r="C66" s="75"/>
      <c r="D66" s="75"/>
      <c r="E66" s="75"/>
      <c r="F66" s="45"/>
      <c r="G66" s="46"/>
      <c r="H66" s="76"/>
      <c r="I66" s="48" t="b">
        <f t="shared" si="11"/>
        <v>0</v>
      </c>
      <c r="J66" s="49" t="e">
        <f>VLOOKUP(G66,'4. Fiche prépa conv APL_RS'!$B$29:$H$35,IF(LEFT(A66,3)="PLS",6,IF(LEFT(A66,4)="PLUS",2,IF(LEFT(A66,4)="PLAI",4))))</f>
        <v>#N/A</v>
      </c>
      <c r="K66" s="50"/>
      <c r="L66" s="50"/>
      <c r="M66" s="51">
        <f t="shared" si="12"/>
        <v>0</v>
      </c>
      <c r="N66" s="52" t="s">
        <v>60</v>
      </c>
      <c r="O66" s="51" t="str">
        <f>IF($A66="PLAI-adapté",IF($M$7=2,VLOOKUP($N66,Donnees!$G$6:$K$11,5,0),VLOOKUP($N66,Donnees!$G$6:$K$11,4,0)),"")</f>
        <v/>
      </c>
      <c r="P66" s="53" t="str">
        <f t="shared" si="13"/>
        <v/>
      </c>
      <c r="Q66" s="54" t="str">
        <f t="shared" si="5"/>
        <v/>
      </c>
      <c r="R66" s="39"/>
      <c r="S66" s="41"/>
      <c r="T66" s="41"/>
      <c r="AA66" s="41"/>
      <c r="AB66" s="41"/>
      <c r="AC66" s="41"/>
      <c r="AMD66" s="27"/>
    </row>
    <row r="67" spans="1:1018">
      <c r="A67" s="102"/>
      <c r="B67" s="43"/>
      <c r="C67" s="75"/>
      <c r="D67" s="75"/>
      <c r="E67" s="75"/>
      <c r="F67" s="45"/>
      <c r="G67" s="46"/>
      <c r="H67" s="76"/>
      <c r="I67" s="48" t="b">
        <f t="shared" si="11"/>
        <v>0</v>
      </c>
      <c r="J67" s="49" t="e">
        <f>VLOOKUP(G67,'4. Fiche prépa conv APL_RS'!$B$29:$H$35,IF(LEFT(A67,3)="PLS",6,IF(LEFT(A67,4)="PLUS",2,IF(LEFT(A67,4)="PLAI",4))))</f>
        <v>#N/A</v>
      </c>
      <c r="K67" s="50"/>
      <c r="L67" s="50"/>
      <c r="M67" s="51">
        <f t="shared" si="12"/>
        <v>0</v>
      </c>
      <c r="N67" s="52" t="s">
        <v>60</v>
      </c>
      <c r="O67" s="51" t="str">
        <f>IF($A67="PLAI-adapté",IF($M$7=2,VLOOKUP($N67,Donnees!$G$6:$K$11,5,0),VLOOKUP($N67,Donnees!$G$6:$K$11,4,0)),"")</f>
        <v/>
      </c>
      <c r="P67" s="53" t="str">
        <f t="shared" si="13"/>
        <v/>
      </c>
      <c r="Q67" s="54" t="str">
        <f t="shared" si="5"/>
        <v/>
      </c>
      <c r="R67" s="39"/>
      <c r="S67" s="41"/>
      <c r="T67" s="41"/>
      <c r="X67" s="81"/>
      <c r="AA67" s="41"/>
      <c r="AB67" s="41"/>
      <c r="AC67" s="41"/>
      <c r="AMD67" s="27"/>
    </row>
    <row r="68" spans="1:1018">
      <c r="A68" s="102"/>
      <c r="B68" s="43"/>
      <c r="C68" s="75"/>
      <c r="D68" s="75"/>
      <c r="E68" s="75"/>
      <c r="F68" s="45"/>
      <c r="G68" s="46"/>
      <c r="H68" s="76"/>
      <c r="I68" s="48" t="b">
        <f t="shared" si="11"/>
        <v>0</v>
      </c>
      <c r="J68" s="49" t="e">
        <f>VLOOKUP(G68,'4. Fiche prépa conv APL_RS'!$B$29:$H$35,IF(LEFT(A68,3)="PLS",6,IF(LEFT(A68,4)="PLUS",2,IF(LEFT(A68,4)="PLAI",4))))</f>
        <v>#N/A</v>
      </c>
      <c r="K68" s="50"/>
      <c r="L68" s="50"/>
      <c r="M68" s="51">
        <f t="shared" si="12"/>
        <v>0</v>
      </c>
      <c r="N68" s="52" t="s">
        <v>60</v>
      </c>
      <c r="O68" s="51" t="str">
        <f>IF($A68="PLAI-adapté",IF($M$7=2,VLOOKUP($N68,Donnees!$G$6:$K$11,5,0),VLOOKUP($N68,Donnees!$G$6:$K$11,4,0)),"")</f>
        <v/>
      </c>
      <c r="P68" s="53" t="str">
        <f t="shared" si="13"/>
        <v/>
      </c>
      <c r="Q68" s="54" t="str">
        <f t="shared" si="5"/>
        <v/>
      </c>
      <c r="R68" s="39"/>
      <c r="X68" s="81"/>
      <c r="AA68" s="41"/>
      <c r="AB68" s="41"/>
      <c r="AC68" s="41"/>
      <c r="AMD68" s="27"/>
    </row>
    <row r="69" spans="1:1018">
      <c r="A69" s="102"/>
      <c r="B69" s="43"/>
      <c r="C69" s="75"/>
      <c r="D69" s="75"/>
      <c r="E69" s="75"/>
      <c r="F69" s="45"/>
      <c r="G69" s="46"/>
      <c r="H69" s="76"/>
      <c r="I69" s="48" t="b">
        <f t="shared" si="11"/>
        <v>0</v>
      </c>
      <c r="J69" s="49" t="e">
        <f>VLOOKUP(G69,'4. Fiche prépa conv APL_RS'!$B$29:$H$35,IF(LEFT(A69,3)="PLS",6,IF(LEFT(A69,4)="PLUS",2,IF(LEFT(A69,4)="PLAI",4))))</f>
        <v>#N/A</v>
      </c>
      <c r="K69" s="50"/>
      <c r="L69" s="50"/>
      <c r="M69" s="51">
        <f t="shared" si="12"/>
        <v>0</v>
      </c>
      <c r="N69" s="52" t="s">
        <v>60</v>
      </c>
      <c r="O69" s="51" t="str">
        <f>IF($A69="PLAI-adapté",IF($M$7=2,VLOOKUP($N69,Donnees!$G$6:$K$11,5,0),VLOOKUP($N69,Donnees!$G$6:$K$11,4,0)),"")</f>
        <v/>
      </c>
      <c r="P69" s="53" t="str">
        <f t="shared" si="13"/>
        <v/>
      </c>
      <c r="Q69" s="54" t="str">
        <f t="shared" si="5"/>
        <v/>
      </c>
      <c r="R69" s="39"/>
      <c r="AA69" s="41"/>
      <c r="AB69" s="41"/>
      <c r="AC69" s="41"/>
      <c r="AMD69" s="27"/>
    </row>
    <row r="70" spans="1:1018">
      <c r="A70" s="102"/>
      <c r="B70" s="43"/>
      <c r="C70" s="75"/>
      <c r="D70" s="75"/>
      <c r="E70" s="75"/>
      <c r="F70" s="45"/>
      <c r="G70" s="46"/>
      <c r="H70" s="76"/>
      <c r="I70" s="48" t="b">
        <f t="shared" si="11"/>
        <v>0</v>
      </c>
      <c r="J70" s="49" t="e">
        <f>VLOOKUP(G70,'4. Fiche prépa conv APL_RS'!$B$29:$H$35,IF(LEFT(A70,3)="PLS",6,IF(LEFT(A70,4)="PLUS",2,IF(LEFT(A70,4)="PLAI",4))))</f>
        <v>#N/A</v>
      </c>
      <c r="K70" s="50"/>
      <c r="L70" s="50"/>
      <c r="M70" s="51">
        <f t="shared" si="12"/>
        <v>0</v>
      </c>
      <c r="N70" s="52" t="s">
        <v>60</v>
      </c>
      <c r="O70" s="51" t="str">
        <f>IF($A70="PLAI-adapté",IF($M$7=2,VLOOKUP($N70,Donnees!$G$6:$K$11,5,0),VLOOKUP($N70,Donnees!$G$6:$K$11,4,0)),"")</f>
        <v/>
      </c>
      <c r="P70" s="53" t="str">
        <f t="shared" si="13"/>
        <v/>
      </c>
      <c r="Q70" s="54" t="str">
        <f t="shared" si="5"/>
        <v/>
      </c>
      <c r="R70" s="39"/>
      <c r="S70" s="81" t="s">
        <v>79</v>
      </c>
      <c r="T70" s="27" t="s">
        <v>66</v>
      </c>
      <c r="AA70" s="41"/>
      <c r="AB70" s="41"/>
      <c r="AC70" s="41"/>
      <c r="AMD70" s="27"/>
    </row>
    <row r="71" spans="1:1018">
      <c r="A71" s="102"/>
      <c r="B71" s="43"/>
      <c r="C71" s="75"/>
      <c r="D71" s="75"/>
      <c r="E71" s="75"/>
      <c r="F71" s="45"/>
      <c r="G71" s="46"/>
      <c r="H71" s="76"/>
      <c r="I71" s="48" t="b">
        <f t="shared" si="11"/>
        <v>0</v>
      </c>
      <c r="J71" s="49" t="e">
        <f>VLOOKUP(G71,'4. Fiche prépa conv APL_RS'!$B$29:$H$35,IF(LEFT(A71,3)="PLS",6,IF(LEFT(A71,4)="PLUS",2,IF(LEFT(A71,4)="PLAI",4))))</f>
        <v>#N/A</v>
      </c>
      <c r="K71" s="50"/>
      <c r="L71" s="50"/>
      <c r="M71" s="51">
        <f t="shared" si="12"/>
        <v>0</v>
      </c>
      <c r="N71" s="52" t="s">
        <v>60</v>
      </c>
      <c r="O71" s="51" t="str">
        <f>IF($A71="PLAI-adapté",IF($M$7=2,VLOOKUP($N71,Donnees!$G$6:$K$11,5,0),VLOOKUP($N71,Donnees!$G$6:$K$11,4,0)),"")</f>
        <v/>
      </c>
      <c r="P71" s="53" t="str">
        <f t="shared" si="13"/>
        <v/>
      </c>
      <c r="Q71" s="54" t="str">
        <f t="shared" si="5"/>
        <v/>
      </c>
      <c r="R71" s="39"/>
      <c r="S71" s="82"/>
      <c r="T71" s="83"/>
      <c r="AA71" s="41"/>
      <c r="AB71" s="41"/>
      <c r="AC71" s="41"/>
      <c r="AMD71" s="27"/>
    </row>
    <row r="72" spans="1:1018">
      <c r="A72" s="102"/>
      <c r="B72" s="43"/>
      <c r="C72" s="75"/>
      <c r="D72" s="75"/>
      <c r="E72" s="75"/>
      <c r="F72" s="45"/>
      <c r="G72" s="46"/>
      <c r="H72" s="76"/>
      <c r="I72" s="48" t="b">
        <f t="shared" si="11"/>
        <v>0</v>
      </c>
      <c r="J72" s="49" t="e">
        <f>VLOOKUP(G72,'4. Fiche prépa conv APL_RS'!$B$29:$H$35,IF(LEFT(A72,3)="PLS",6,IF(LEFT(A72,4)="PLUS",2,IF(LEFT(A72,4)="PLAI",4))))</f>
        <v>#N/A</v>
      </c>
      <c r="K72" s="50"/>
      <c r="L72" s="50"/>
      <c r="M72" s="51">
        <f t="shared" si="12"/>
        <v>0</v>
      </c>
      <c r="N72" s="52" t="s">
        <v>60</v>
      </c>
      <c r="O72" s="51" t="str">
        <f>IF($A72="PLAI-adapté",IF($M$7=2,VLOOKUP($N72,Donnees!$G$6:$K$11,5,0),VLOOKUP($N72,Donnees!$G$6:$K$11,4,0)),"")</f>
        <v/>
      </c>
      <c r="P72" s="53" t="str">
        <f t="shared" si="13"/>
        <v/>
      </c>
      <c r="Q72" s="54" t="str">
        <f t="shared" si="5"/>
        <v/>
      </c>
      <c r="R72" s="39"/>
      <c r="S72" s="27" t="s">
        <v>80</v>
      </c>
      <c r="AA72" s="41"/>
      <c r="AB72" s="41"/>
      <c r="AC72" s="41"/>
      <c r="AMD72" s="27"/>
    </row>
    <row r="73" spans="1:1018">
      <c r="A73" s="102"/>
      <c r="B73" s="43"/>
      <c r="C73" s="75"/>
      <c r="D73" s="75"/>
      <c r="E73" s="75"/>
      <c r="F73" s="45"/>
      <c r="G73" s="46"/>
      <c r="H73" s="76"/>
      <c r="I73" s="48" t="b">
        <f t="shared" si="11"/>
        <v>0</v>
      </c>
      <c r="J73" s="49" t="e">
        <f>VLOOKUP(G73,'4. Fiche prépa conv APL_RS'!$B$29:$H$35,IF(LEFT(A73,3)="PLS",6,IF(LEFT(A73,4)="PLUS",2,IF(LEFT(A73,4)="PLAI",4))))</f>
        <v>#N/A</v>
      </c>
      <c r="K73" s="50"/>
      <c r="L73" s="50"/>
      <c r="M73" s="51">
        <f t="shared" si="12"/>
        <v>0</v>
      </c>
      <c r="N73" s="52" t="s">
        <v>60</v>
      </c>
      <c r="O73" s="51" t="str">
        <f>IF($A73="PLAI-adapté",IF($M$7=2,VLOOKUP($N73,Donnees!$G$6:$K$11,5,0),VLOOKUP($N73,Donnees!$G$6:$K$11,4,0)),"")</f>
        <v/>
      </c>
      <c r="P73" s="53" t="str">
        <f t="shared" si="13"/>
        <v/>
      </c>
      <c r="Q73" s="54" t="str">
        <f t="shared" si="5"/>
        <v/>
      </c>
      <c r="R73" s="39"/>
      <c r="S73" s="40" t="s">
        <v>73</v>
      </c>
      <c r="T73" s="40"/>
      <c r="AMD73" s="27"/>
    </row>
    <row r="74" spans="1:1018">
      <c r="A74" s="102"/>
      <c r="B74" s="43"/>
      <c r="C74" s="75"/>
      <c r="D74" s="75"/>
      <c r="E74" s="75"/>
      <c r="F74" s="45"/>
      <c r="G74" s="46"/>
      <c r="H74" s="76"/>
      <c r="I74" s="48" t="b">
        <f t="shared" si="11"/>
        <v>0</v>
      </c>
      <c r="J74" s="49" t="e">
        <f>VLOOKUP(G74,'4. Fiche prépa conv APL_RS'!$B$29:$H$35,IF(LEFT(A74,3)="PLS",6,IF(LEFT(A74,4)="PLUS",2,IF(LEFT(A74,4)="PLAI",4))))</f>
        <v>#N/A</v>
      </c>
      <c r="K74" s="50"/>
      <c r="L74" s="50"/>
      <c r="M74" s="51">
        <f t="shared" si="12"/>
        <v>0</v>
      </c>
      <c r="N74" s="52" t="s">
        <v>60</v>
      </c>
      <c r="O74" s="51" t="str">
        <f>IF($A74="PLAI-adapté",IF($M$7=2,VLOOKUP($N74,Donnees!$G$6:$K$11,5,0),VLOOKUP($N74,Donnees!$G$6:$K$11,4,0)),"")</f>
        <v/>
      </c>
      <c r="P74" s="53" t="str">
        <f t="shared" si="13"/>
        <v/>
      </c>
      <c r="Q74" s="54" t="str">
        <f t="shared" si="5"/>
        <v/>
      </c>
      <c r="R74" s="39"/>
      <c r="S74" s="65" t="s">
        <v>62</v>
      </c>
      <c r="T74" s="84" t="s">
        <v>66</v>
      </c>
      <c r="AMD74" s="27"/>
    </row>
    <row r="75" spans="1:1018">
      <c r="A75" s="102"/>
      <c r="B75" s="43"/>
      <c r="C75" s="75"/>
      <c r="D75" s="75"/>
      <c r="E75" s="75"/>
      <c r="F75" s="45"/>
      <c r="G75" s="46"/>
      <c r="H75" s="76"/>
      <c r="I75" s="48" t="b">
        <f t="shared" si="11"/>
        <v>0</v>
      </c>
      <c r="J75" s="49" t="e">
        <f>VLOOKUP(G75,'4. Fiche prépa conv APL_RS'!$B$29:$H$35,IF(LEFT(A75,3)="PLS",6,IF(LEFT(A75,4)="PLUS",2,IF(LEFT(A75,4)="PLAI",4))))</f>
        <v>#N/A</v>
      </c>
      <c r="K75" s="50"/>
      <c r="L75" s="50"/>
      <c r="M75" s="51">
        <f t="shared" si="12"/>
        <v>0</v>
      </c>
      <c r="N75" s="52" t="s">
        <v>60</v>
      </c>
      <c r="O75" s="51" t="str">
        <f>IF($A75="PLAI-adapté",IF($M$7=2,VLOOKUP($N75,Donnees!$G$6:$K$11,5,0),VLOOKUP($N75,Donnees!$G$6:$K$11,4,0)),"")</f>
        <v/>
      </c>
      <c r="P75" s="53" t="str">
        <f t="shared" si="13"/>
        <v/>
      </c>
      <c r="Q75" s="54" t="str">
        <f t="shared" si="5"/>
        <v/>
      </c>
      <c r="R75" s="39"/>
      <c r="S75" s="55" t="s">
        <v>61</v>
      </c>
      <c r="T75" s="84">
        <f t="shared" ref="T75:T83" si="16">SUMPRODUCT(($G$15:$G$164=$S75)*($A$15:$A$164=$S$74)*($B$15:$B$164=$T$70))</f>
        <v>0</v>
      </c>
      <c r="AMD75" s="27"/>
    </row>
    <row r="76" spans="1:1018">
      <c r="A76" s="102"/>
      <c r="B76" s="43"/>
      <c r="C76" s="75"/>
      <c r="D76" s="75"/>
      <c r="E76" s="75"/>
      <c r="F76" s="45"/>
      <c r="G76" s="46"/>
      <c r="H76" s="76"/>
      <c r="I76" s="48" t="b">
        <f t="shared" si="11"/>
        <v>0</v>
      </c>
      <c r="J76" s="49" t="e">
        <f>VLOOKUP(G76,'4. Fiche prépa conv APL_RS'!$B$29:$H$35,IF(LEFT(A76,3)="PLS",6,IF(LEFT(A76,4)="PLUS",2,IF(LEFT(A76,4)="PLAI",4))))</f>
        <v>#N/A</v>
      </c>
      <c r="K76" s="50"/>
      <c r="L76" s="50"/>
      <c r="M76" s="51">
        <f t="shared" si="12"/>
        <v>0</v>
      </c>
      <c r="N76" s="52" t="s">
        <v>60</v>
      </c>
      <c r="O76" s="51" t="str">
        <f>IF($A76="PLAI-adapté",IF($M$7=2,VLOOKUP($N76,Donnees!$G$6:$K$11,5,0),VLOOKUP($N76,Donnees!$G$6:$K$11,4,0)),"")</f>
        <v/>
      </c>
      <c r="P76" s="53" t="str">
        <f t="shared" si="13"/>
        <v/>
      </c>
      <c r="Q76" s="54" t="str">
        <f t="shared" si="5"/>
        <v/>
      </c>
      <c r="R76" s="39"/>
      <c r="S76" s="55" t="s">
        <v>65</v>
      </c>
      <c r="T76" s="84">
        <f t="shared" si="16"/>
        <v>0</v>
      </c>
      <c r="AMD76" s="27"/>
    </row>
    <row r="77" spans="1:1018">
      <c r="A77" s="102"/>
      <c r="B77" s="43"/>
      <c r="C77" s="75"/>
      <c r="D77" s="75"/>
      <c r="E77" s="75"/>
      <c r="F77" s="45"/>
      <c r="G77" s="46"/>
      <c r="H77" s="76"/>
      <c r="I77" s="48" t="b">
        <f t="shared" si="11"/>
        <v>0</v>
      </c>
      <c r="J77" s="49" t="e">
        <f>VLOOKUP(G77,'4. Fiche prépa conv APL_RS'!$B$29:$H$35,IF(LEFT(A77,3)="PLS",6,IF(LEFT(A77,4)="PLUS",2,IF(LEFT(A77,4)="PLAI",4))))</f>
        <v>#N/A</v>
      </c>
      <c r="K77" s="50"/>
      <c r="L77" s="50"/>
      <c r="M77" s="51">
        <f t="shared" si="12"/>
        <v>0</v>
      </c>
      <c r="N77" s="52" t="s">
        <v>60</v>
      </c>
      <c r="O77" s="51" t="str">
        <f>IF($A77="PLAI-adapté",IF($M$7=2,VLOOKUP($N77,Donnees!$G$6:$K$11,5,0),VLOOKUP($N77,Donnees!$G$6:$K$11,4,0)),"")</f>
        <v/>
      </c>
      <c r="P77" s="53" t="str">
        <f t="shared" si="13"/>
        <v/>
      </c>
      <c r="Q77" s="54" t="str">
        <f t="shared" si="5"/>
        <v/>
      </c>
      <c r="R77" s="39"/>
      <c r="S77" s="55" t="s">
        <v>67</v>
      </c>
      <c r="T77" s="84">
        <f t="shared" si="16"/>
        <v>0</v>
      </c>
      <c r="AMD77" s="27"/>
    </row>
    <row r="78" spans="1:1018">
      <c r="A78" s="102"/>
      <c r="B78" s="43"/>
      <c r="C78" s="75"/>
      <c r="D78" s="75"/>
      <c r="E78" s="75"/>
      <c r="F78" s="45"/>
      <c r="G78" s="46"/>
      <c r="H78" s="76"/>
      <c r="I78" s="48" t="b">
        <f t="shared" si="11"/>
        <v>0</v>
      </c>
      <c r="J78" s="49" t="e">
        <f>VLOOKUP(G78,'4. Fiche prépa conv APL_RS'!$B$29:$H$35,IF(LEFT(A78,3)="PLS",6,IF(LEFT(A78,4)="PLUS",2,IF(LEFT(A78,4)="PLAI",4))))</f>
        <v>#N/A</v>
      </c>
      <c r="K78" s="50"/>
      <c r="L78" s="50"/>
      <c r="M78" s="51">
        <f t="shared" si="12"/>
        <v>0</v>
      </c>
      <c r="N78" s="52" t="s">
        <v>60</v>
      </c>
      <c r="O78" s="51" t="str">
        <f>IF($A78="PLAI-adapté",IF($M$7=2,VLOOKUP($N78,Donnees!$G$6:$K$11,5,0),VLOOKUP($N78,Donnees!$G$6:$K$11,4,0)),"")</f>
        <v/>
      </c>
      <c r="P78" s="53" t="str">
        <f t="shared" si="13"/>
        <v/>
      </c>
      <c r="Q78" s="54" t="str">
        <f t="shared" si="5"/>
        <v/>
      </c>
      <c r="R78" s="39"/>
      <c r="S78" s="55" t="s">
        <v>59</v>
      </c>
      <c r="T78" s="84">
        <f t="shared" si="16"/>
        <v>0</v>
      </c>
      <c r="AMD78" s="27"/>
    </row>
    <row r="79" spans="1:1018">
      <c r="A79" s="102"/>
      <c r="B79" s="43"/>
      <c r="C79" s="75"/>
      <c r="D79" s="75"/>
      <c r="E79" s="75"/>
      <c r="F79" s="45"/>
      <c r="G79" s="46"/>
      <c r="H79" s="76"/>
      <c r="I79" s="48" t="b">
        <f t="shared" ref="I79:I110" si="17">IF($D$5="Acquisition-amélioration",IF(G79="T1",IF(H79&lt;16.2,"plan à contrôler",""),IF(G79="T1'",IF(H79&lt;18,"plan à contrôler",""),IF(G79="T1 bis",IF(H79&lt;27,"plan à contrôler",""),IF(G79="T2",IF(H79&lt;45.4,"plan à contrôler",""),IF(G79="T3",IF(H79&lt;54,"plan à contrôler",""),IF(G79="T4",IF(H79&lt;66.6,"plan à contrôler",""),IF(G79="T5",IF(H79&lt;79.2,"plan à contrôler","")))))))),IF(G79="T1",IF(H79&lt;18,"plan à contrôler",""),IF(G79="T1'",IF(H79&lt;20,"plan à contrôler",""),IF(G79="T1 bis",IF(H79&lt;30,"plan à contrôler",""),IF(G79="T2",IF(H79&lt;46,"plan à contrôler",""),IF(G79="T3",IF(H79&lt;60,"plan à contrôler",""),IF(G79="T4",IF(H79&lt;74,"plan à contrôler",""),IF(G79="T5",IF(H79&lt;88,"plan à contrôler","")))))))))</f>
        <v>0</v>
      </c>
      <c r="J79" s="49" t="e">
        <f>VLOOKUP(G79,'4. Fiche prépa conv APL_RS'!$B$29:$H$35,IF(LEFT(A79,3)="PLS",6,IF(LEFT(A79,4)="PLUS",2,IF(LEFT(A79,4)="PLAI",4))))</f>
        <v>#N/A</v>
      </c>
      <c r="K79" s="50"/>
      <c r="L79" s="50"/>
      <c r="M79" s="51">
        <f t="shared" ref="M79:M110" si="18">K79+L79</f>
        <v>0</v>
      </c>
      <c r="N79" s="52" t="s">
        <v>60</v>
      </c>
      <c r="O79" s="51" t="str">
        <f>IF($A79="PLAI-adapté",IF($M$7=2,VLOOKUP($N79,Donnees!$G$6:$K$11,5,0),VLOOKUP($N79,Donnees!$G$6:$K$11,4,0)),"")</f>
        <v/>
      </c>
      <c r="P79" s="53" t="str">
        <f t="shared" ref="P79:P110" si="19">IF(A79="PLAI-adapté",IF(J79&lt;=O79, J79,O79),"")</f>
        <v/>
      </c>
      <c r="Q79" s="54" t="str">
        <f t="shared" si="5"/>
        <v/>
      </c>
      <c r="R79" s="39"/>
      <c r="S79" s="55" t="s">
        <v>64</v>
      </c>
      <c r="T79" s="84">
        <f t="shared" si="16"/>
        <v>0</v>
      </c>
      <c r="AMD79" s="27"/>
    </row>
    <row r="80" spans="1:1018">
      <c r="A80" s="102"/>
      <c r="B80" s="43"/>
      <c r="C80" s="75"/>
      <c r="D80" s="75"/>
      <c r="E80" s="75"/>
      <c r="F80" s="45"/>
      <c r="G80" s="46"/>
      <c r="H80" s="76"/>
      <c r="I80" s="48" t="b">
        <f t="shared" si="17"/>
        <v>0</v>
      </c>
      <c r="J80" s="49" t="e">
        <f>VLOOKUP(G80,'4. Fiche prépa conv APL_RS'!$B$29:$H$35,IF(LEFT(A80,3)="PLS",6,IF(LEFT(A80,4)="PLUS",2,IF(LEFT(A80,4)="PLAI",4))))</f>
        <v>#N/A</v>
      </c>
      <c r="K80" s="50"/>
      <c r="L80" s="50"/>
      <c r="M80" s="51">
        <f t="shared" si="18"/>
        <v>0</v>
      </c>
      <c r="N80" s="52" t="s">
        <v>60</v>
      </c>
      <c r="O80" s="51" t="str">
        <f>IF($A80="PLAI-adapté",IF($M$7=2,VLOOKUP($N80,Donnees!$G$6:$K$11,5,0),VLOOKUP($N80,Donnees!$G$6:$K$11,4,0)),"")</f>
        <v/>
      </c>
      <c r="P80" s="53" t="str">
        <f t="shared" si="19"/>
        <v/>
      </c>
      <c r="Q80" s="54" t="str">
        <f t="shared" ref="Q80:Q143" si="20">IFERROR(IF(A80="PLAI-adapté",IF(P80&lt;K80,"valeur redevance pratiquée à revoir","OK"),IF(J80&lt;K80,"valeur redevance pratiquée à revoir","OK")),"")</f>
        <v/>
      </c>
      <c r="R80" s="39"/>
      <c r="S80" s="55" t="s">
        <v>70</v>
      </c>
      <c r="T80" s="84">
        <f t="shared" si="16"/>
        <v>0</v>
      </c>
      <c r="AMD80" s="27"/>
    </row>
    <row r="81" spans="1:1018">
      <c r="A81" s="102"/>
      <c r="B81" s="43"/>
      <c r="C81" s="75"/>
      <c r="D81" s="75"/>
      <c r="E81" s="75"/>
      <c r="F81" s="45"/>
      <c r="G81" s="46"/>
      <c r="H81" s="76"/>
      <c r="I81" s="48" t="b">
        <f t="shared" si="17"/>
        <v>0</v>
      </c>
      <c r="J81" s="49" t="e">
        <f>VLOOKUP(G81,'4. Fiche prépa conv APL_RS'!$B$29:$H$35,IF(LEFT(A81,3)="PLS",6,IF(LEFT(A81,4)="PLUS",2,IF(LEFT(A81,4)="PLAI",4))))</f>
        <v>#N/A</v>
      </c>
      <c r="K81" s="50"/>
      <c r="L81" s="50"/>
      <c r="M81" s="51">
        <f t="shared" si="18"/>
        <v>0</v>
      </c>
      <c r="N81" s="52" t="s">
        <v>60</v>
      </c>
      <c r="O81" s="51" t="str">
        <f>IF($A81="PLAI-adapté",IF($M$7=2,VLOOKUP($N81,Donnees!$G$6:$K$11,5,0),VLOOKUP($N81,Donnees!$G$6:$K$11,4,0)),"")</f>
        <v/>
      </c>
      <c r="P81" s="53" t="str">
        <f t="shared" si="19"/>
        <v/>
      </c>
      <c r="Q81" s="54" t="str">
        <f t="shared" si="20"/>
        <v/>
      </c>
      <c r="R81" s="39"/>
      <c r="S81" s="55" t="s">
        <v>71</v>
      </c>
      <c r="T81" s="84">
        <f t="shared" si="16"/>
        <v>0</v>
      </c>
      <c r="AMD81" s="27"/>
    </row>
    <row r="82" spans="1:1018">
      <c r="A82" s="102"/>
      <c r="B82" s="43"/>
      <c r="C82" s="75"/>
      <c r="D82" s="75"/>
      <c r="E82" s="75"/>
      <c r="F82" s="45"/>
      <c r="G82" s="46"/>
      <c r="H82" s="76"/>
      <c r="I82" s="48" t="b">
        <f t="shared" si="17"/>
        <v>0</v>
      </c>
      <c r="J82" s="49" t="e">
        <f>VLOOKUP(G82,'4. Fiche prépa conv APL_RS'!$B$29:$H$35,IF(LEFT(A82,3)="PLS",6,IF(LEFT(A82,4)="PLUS",2,IF(LEFT(A82,4)="PLAI",4))))</f>
        <v>#N/A</v>
      </c>
      <c r="K82" s="50"/>
      <c r="L82" s="50"/>
      <c r="M82" s="51">
        <f t="shared" si="18"/>
        <v>0</v>
      </c>
      <c r="N82" s="52" t="s">
        <v>60</v>
      </c>
      <c r="O82" s="51" t="str">
        <f>IF($A82="PLAI-adapté",IF($M$7=2,VLOOKUP($N82,Donnees!$G$6:$K$11,5,0),VLOOKUP($N82,Donnees!$G$6:$K$11,4,0)),"")</f>
        <v/>
      </c>
      <c r="P82" s="53" t="str">
        <f t="shared" si="19"/>
        <v/>
      </c>
      <c r="Q82" s="54" t="str">
        <f t="shared" si="20"/>
        <v/>
      </c>
      <c r="R82" s="39"/>
      <c r="S82" s="55" t="s">
        <v>81</v>
      </c>
      <c r="T82" s="84">
        <f t="shared" si="16"/>
        <v>0</v>
      </c>
      <c r="W82" s="85"/>
      <c r="AMD82" s="27"/>
    </row>
    <row r="83" spans="1:1018">
      <c r="A83" s="102"/>
      <c r="B83" s="43"/>
      <c r="C83" s="75"/>
      <c r="D83" s="75"/>
      <c r="E83" s="75"/>
      <c r="F83" s="45"/>
      <c r="G83" s="46"/>
      <c r="H83" s="76"/>
      <c r="I83" s="48" t="b">
        <f t="shared" si="17"/>
        <v>0</v>
      </c>
      <c r="J83" s="49" t="e">
        <f>VLOOKUP(G83,'4. Fiche prépa conv APL_RS'!$B$29:$H$35,IF(LEFT(A83,3)="PLS",6,IF(LEFT(A83,4)="PLUS",2,IF(LEFT(A83,4)="PLAI",4))))</f>
        <v>#N/A</v>
      </c>
      <c r="K83" s="50"/>
      <c r="L83" s="50"/>
      <c r="M83" s="51">
        <f t="shared" si="18"/>
        <v>0</v>
      </c>
      <c r="N83" s="52" t="s">
        <v>60</v>
      </c>
      <c r="O83" s="51" t="str">
        <f>IF($A83="PLAI-adapté",IF($M$7=2,VLOOKUP($N83,Donnees!$G$6:$K$11,5,0),VLOOKUP($N83,Donnees!$G$6:$K$11,4,0)),"")</f>
        <v/>
      </c>
      <c r="P83" s="53" t="str">
        <f t="shared" si="19"/>
        <v/>
      </c>
      <c r="Q83" s="54" t="str">
        <f t="shared" si="20"/>
        <v/>
      </c>
      <c r="R83" s="39"/>
      <c r="S83" s="55" t="s">
        <v>82</v>
      </c>
      <c r="T83" s="84">
        <f t="shared" si="16"/>
        <v>0</v>
      </c>
      <c r="AMD83" s="27"/>
    </row>
    <row r="84" spans="1:1018">
      <c r="A84" s="102"/>
      <c r="B84" s="43"/>
      <c r="C84" s="75"/>
      <c r="D84" s="75"/>
      <c r="E84" s="75"/>
      <c r="F84" s="45"/>
      <c r="G84" s="46"/>
      <c r="H84" s="76"/>
      <c r="I84" s="48" t="b">
        <f t="shared" si="17"/>
        <v>0</v>
      </c>
      <c r="J84" s="49" t="e">
        <f>VLOOKUP(G84,'4. Fiche prépa conv APL_RS'!$B$29:$H$35,IF(LEFT(A84,3)="PLS",6,IF(LEFT(A84,4)="PLUS",2,IF(LEFT(A84,4)="PLAI",4))))</f>
        <v>#N/A</v>
      </c>
      <c r="K84" s="50"/>
      <c r="L84" s="50"/>
      <c r="M84" s="51">
        <f t="shared" si="18"/>
        <v>0</v>
      </c>
      <c r="N84" s="52" t="s">
        <v>60</v>
      </c>
      <c r="O84" s="51" t="str">
        <f>IF($A84="PLAI-adapté",IF($M$7=2,VLOOKUP($N84,Donnees!$G$6:$K$11,5,0),VLOOKUP($N84,Donnees!$G$6:$K$11,4,0)),"")</f>
        <v/>
      </c>
      <c r="P84" s="53" t="str">
        <f t="shared" si="19"/>
        <v/>
      </c>
      <c r="Q84" s="54" t="str">
        <f t="shared" si="20"/>
        <v/>
      </c>
      <c r="R84" s="39"/>
      <c r="S84" s="70" t="s">
        <v>74</v>
      </c>
      <c r="T84" s="86">
        <f>SUM(T75:T83)</f>
        <v>0</v>
      </c>
      <c r="AMD84" s="27"/>
    </row>
    <row r="85" spans="1:1018">
      <c r="A85" s="102"/>
      <c r="B85" s="43"/>
      <c r="C85" s="75"/>
      <c r="D85" s="75"/>
      <c r="E85" s="75"/>
      <c r="F85" s="45"/>
      <c r="G85" s="46"/>
      <c r="H85" s="76"/>
      <c r="I85" s="48" t="b">
        <f t="shared" si="17"/>
        <v>0</v>
      </c>
      <c r="J85" s="49" t="e">
        <f>VLOOKUP(G85,'4. Fiche prépa conv APL_RS'!$B$29:$H$35,IF(LEFT(A85,3)="PLS",6,IF(LEFT(A85,4)="PLUS",2,IF(LEFT(A85,4)="PLAI",4))))</f>
        <v>#N/A</v>
      </c>
      <c r="K85" s="50"/>
      <c r="L85" s="50"/>
      <c r="M85" s="51">
        <f t="shared" si="18"/>
        <v>0</v>
      </c>
      <c r="N85" s="52" t="s">
        <v>60</v>
      </c>
      <c r="O85" s="51" t="str">
        <f>IF($A85="PLAI-adapté",IF($M$7=2,VLOOKUP($N85,Donnees!$G$6:$K$11,5,0),VLOOKUP($N85,Donnees!$G$6:$K$11,4,0)),"")</f>
        <v/>
      </c>
      <c r="P85" s="53" t="str">
        <f t="shared" si="19"/>
        <v/>
      </c>
      <c r="Q85" s="54" t="str">
        <f t="shared" si="20"/>
        <v/>
      </c>
      <c r="R85" s="39"/>
      <c r="AMD85" s="27"/>
    </row>
    <row r="86" spans="1:1018">
      <c r="A86" s="102"/>
      <c r="B86" s="43"/>
      <c r="C86" s="75"/>
      <c r="D86" s="75"/>
      <c r="E86" s="75"/>
      <c r="F86" s="45"/>
      <c r="G86" s="46"/>
      <c r="H86" s="76"/>
      <c r="I86" s="48" t="b">
        <f t="shared" si="17"/>
        <v>0</v>
      </c>
      <c r="J86" s="49" t="e">
        <f>VLOOKUP(G86,'4. Fiche prépa conv APL_RS'!$B$29:$H$35,IF(LEFT(A86,3)="PLS",6,IF(LEFT(A86,4)="PLUS",2,IF(LEFT(A86,4)="PLAI",4))))</f>
        <v>#N/A</v>
      </c>
      <c r="K86" s="50"/>
      <c r="L86" s="50"/>
      <c r="M86" s="51">
        <f t="shared" si="18"/>
        <v>0</v>
      </c>
      <c r="N86" s="52" t="s">
        <v>60</v>
      </c>
      <c r="O86" s="51" t="str">
        <f>IF($A86="PLAI-adapté",IF($M$7=2,VLOOKUP($N86,Donnees!$G$6:$K$11,5,0),VLOOKUP($N86,Donnees!$G$6:$K$11,4,0)),"")</f>
        <v/>
      </c>
      <c r="P86" s="53" t="str">
        <f t="shared" si="19"/>
        <v/>
      </c>
      <c r="Q86" s="54" t="str">
        <f t="shared" si="20"/>
        <v/>
      </c>
      <c r="R86" s="39"/>
      <c r="AMD86" s="27"/>
    </row>
    <row r="87" spans="1:1018">
      <c r="A87" s="102"/>
      <c r="B87" s="43"/>
      <c r="C87" s="75"/>
      <c r="D87" s="75"/>
      <c r="E87" s="75"/>
      <c r="F87" s="45"/>
      <c r="G87" s="46"/>
      <c r="H87" s="76"/>
      <c r="I87" s="48" t="b">
        <f t="shared" si="17"/>
        <v>0</v>
      </c>
      <c r="J87" s="49" t="e">
        <f>VLOOKUP(G87,'4. Fiche prépa conv APL_RS'!$B$29:$H$35,IF(LEFT(A87,3)="PLS",6,IF(LEFT(A87,4)="PLUS",2,IF(LEFT(A87,4)="PLAI",4))))</f>
        <v>#N/A</v>
      </c>
      <c r="K87" s="50"/>
      <c r="L87" s="50"/>
      <c r="M87" s="51">
        <f t="shared" si="18"/>
        <v>0</v>
      </c>
      <c r="N87" s="52" t="s">
        <v>60</v>
      </c>
      <c r="O87" s="51" t="str">
        <f>IF($A87="PLAI-adapté",IF($M$7=2,VLOOKUP($N87,Donnees!$G$6:$K$11,5,0),VLOOKUP($N87,Donnees!$G$6:$K$11,4,0)),"")</f>
        <v/>
      </c>
      <c r="P87" s="53" t="str">
        <f t="shared" si="19"/>
        <v/>
      </c>
      <c r="Q87" s="54" t="str">
        <f t="shared" si="20"/>
        <v/>
      </c>
      <c r="R87" s="39"/>
      <c r="S87" s="65" t="s">
        <v>68</v>
      </c>
      <c r="T87" s="84" t="s">
        <v>66</v>
      </c>
      <c r="AMD87" s="27"/>
    </row>
    <row r="88" spans="1:1018">
      <c r="A88" s="102"/>
      <c r="B88" s="43"/>
      <c r="C88" s="75"/>
      <c r="D88" s="75"/>
      <c r="E88" s="75"/>
      <c r="F88" s="45"/>
      <c r="G88" s="46"/>
      <c r="H88" s="76"/>
      <c r="I88" s="48" t="b">
        <f t="shared" si="17"/>
        <v>0</v>
      </c>
      <c r="J88" s="49" t="e">
        <f>VLOOKUP(G88,'4. Fiche prépa conv APL_RS'!$B$29:$H$35,IF(LEFT(A88,3)="PLS",6,IF(LEFT(A88,4)="PLUS",2,IF(LEFT(A88,4)="PLAI",4))))</f>
        <v>#N/A</v>
      </c>
      <c r="K88" s="50"/>
      <c r="L88" s="50"/>
      <c r="M88" s="51">
        <f t="shared" si="18"/>
        <v>0</v>
      </c>
      <c r="N88" s="52" t="s">
        <v>60</v>
      </c>
      <c r="O88" s="51" t="str">
        <f>IF($A88="PLAI-adapté",IF($M$7=2,VLOOKUP($N88,Donnees!$G$6:$K$11,5,0),VLOOKUP($N88,Donnees!$G$6:$K$11,4,0)),"")</f>
        <v/>
      </c>
      <c r="P88" s="53" t="str">
        <f t="shared" si="19"/>
        <v/>
      </c>
      <c r="Q88" s="54" t="str">
        <f t="shared" si="20"/>
        <v/>
      </c>
      <c r="R88" s="39"/>
      <c r="S88" s="55" t="s">
        <v>61</v>
      </c>
      <c r="T88" s="84">
        <f t="shared" ref="T88:T96" si="21">SUMPRODUCT(($G$15:$G$164=$S88)*($A$15:$A$164=$S$87)*($B$15:$B$164="CP"))</f>
        <v>0</v>
      </c>
      <c r="U88" s="81"/>
      <c r="V88" s="81"/>
      <c r="AMD88" s="27"/>
    </row>
    <row r="89" spans="1:1018">
      <c r="A89" s="102"/>
      <c r="B89" s="43"/>
      <c r="C89" s="75"/>
      <c r="D89" s="75"/>
      <c r="E89" s="75"/>
      <c r="F89" s="45"/>
      <c r="G89" s="46"/>
      <c r="H89" s="76"/>
      <c r="I89" s="48" t="b">
        <f t="shared" si="17"/>
        <v>0</v>
      </c>
      <c r="J89" s="49" t="e">
        <f>VLOOKUP(G89,'4. Fiche prépa conv APL_RS'!$B$29:$H$35,IF(LEFT(A89,3)="PLS",6,IF(LEFT(A89,4)="PLUS",2,IF(LEFT(A89,4)="PLAI",4))))</f>
        <v>#N/A</v>
      </c>
      <c r="K89" s="50"/>
      <c r="L89" s="50"/>
      <c r="M89" s="51">
        <f t="shared" si="18"/>
        <v>0</v>
      </c>
      <c r="N89" s="52" t="s">
        <v>60</v>
      </c>
      <c r="O89" s="51" t="str">
        <f>IF($A89="PLAI-adapté",IF($M$7=2,VLOOKUP($N89,Donnees!$G$6:$K$11,5,0),VLOOKUP($N89,Donnees!$G$6:$K$11,4,0)),"")</f>
        <v/>
      </c>
      <c r="P89" s="53" t="str">
        <f t="shared" si="19"/>
        <v/>
      </c>
      <c r="Q89" s="54" t="str">
        <f t="shared" si="20"/>
        <v/>
      </c>
      <c r="R89" s="39"/>
      <c r="S89" s="55" t="s">
        <v>65</v>
      </c>
      <c r="T89" s="84">
        <f t="shared" si="21"/>
        <v>0</v>
      </c>
      <c r="U89" s="81"/>
      <c r="V89" s="81"/>
      <c r="AMD89" s="27"/>
    </row>
    <row r="90" spans="1:1018">
      <c r="A90" s="102"/>
      <c r="B90" s="43"/>
      <c r="C90" s="75"/>
      <c r="D90" s="75"/>
      <c r="E90" s="75"/>
      <c r="F90" s="45"/>
      <c r="G90" s="46"/>
      <c r="H90" s="76"/>
      <c r="I90" s="48" t="b">
        <f t="shared" si="17"/>
        <v>0</v>
      </c>
      <c r="J90" s="49" t="e">
        <f>VLOOKUP(G90,'4. Fiche prépa conv APL_RS'!$B$29:$H$35,IF(LEFT(A90,3)="PLS",6,IF(LEFT(A90,4)="PLUS",2,IF(LEFT(A90,4)="PLAI",4))))</f>
        <v>#N/A</v>
      </c>
      <c r="K90" s="50"/>
      <c r="L90" s="50"/>
      <c r="M90" s="51">
        <f t="shared" si="18"/>
        <v>0</v>
      </c>
      <c r="N90" s="52" t="s">
        <v>60</v>
      </c>
      <c r="O90" s="51" t="str">
        <f>IF($A90="PLAI-adapté",IF($M$7=2,VLOOKUP($N90,Donnees!$G$6:$K$11,5,0),VLOOKUP($N90,Donnees!$G$6:$K$11,4,0)),"")</f>
        <v/>
      </c>
      <c r="P90" s="53" t="str">
        <f t="shared" si="19"/>
        <v/>
      </c>
      <c r="Q90" s="54" t="str">
        <f t="shared" si="20"/>
        <v/>
      </c>
      <c r="R90" s="39"/>
      <c r="S90" s="55" t="s">
        <v>67</v>
      </c>
      <c r="T90" s="84">
        <f t="shared" si="21"/>
        <v>0</v>
      </c>
      <c r="U90" s="81"/>
      <c r="V90" s="81"/>
      <c r="AMD90" s="27"/>
    </row>
    <row r="91" spans="1:1018">
      <c r="A91" s="102"/>
      <c r="B91" s="43"/>
      <c r="C91" s="75"/>
      <c r="D91" s="75"/>
      <c r="E91" s="75"/>
      <c r="F91" s="45"/>
      <c r="G91" s="46"/>
      <c r="H91" s="76"/>
      <c r="I91" s="48" t="b">
        <f t="shared" si="17"/>
        <v>0</v>
      </c>
      <c r="J91" s="49" t="e">
        <f>VLOOKUP(G91,'4. Fiche prépa conv APL_RS'!$B$29:$H$35,IF(LEFT(A91,3)="PLS",6,IF(LEFT(A91,4)="PLUS",2,IF(LEFT(A91,4)="PLAI",4))))</f>
        <v>#N/A</v>
      </c>
      <c r="K91" s="50"/>
      <c r="L91" s="50"/>
      <c r="M91" s="51">
        <f t="shared" si="18"/>
        <v>0</v>
      </c>
      <c r="N91" s="52" t="s">
        <v>60</v>
      </c>
      <c r="O91" s="51" t="str">
        <f>IF($A91="PLAI-adapté",IF($M$7=2,VLOOKUP($N91,Donnees!$G$6:$K$11,5,0),VLOOKUP($N91,Donnees!$G$6:$K$11,4,0)),"")</f>
        <v/>
      </c>
      <c r="P91" s="53" t="str">
        <f t="shared" si="19"/>
        <v/>
      </c>
      <c r="Q91" s="54" t="str">
        <f t="shared" si="20"/>
        <v/>
      </c>
      <c r="R91" s="39"/>
      <c r="S91" s="55" t="s">
        <v>59</v>
      </c>
      <c r="T91" s="84">
        <f t="shared" si="21"/>
        <v>0</v>
      </c>
      <c r="U91" s="81"/>
      <c r="V91" s="81"/>
      <c r="AMD91" s="27"/>
    </row>
    <row r="92" spans="1:1018">
      <c r="A92" s="102"/>
      <c r="B92" s="43"/>
      <c r="C92" s="75"/>
      <c r="D92" s="75"/>
      <c r="E92" s="75"/>
      <c r="F92" s="45"/>
      <c r="G92" s="46"/>
      <c r="H92" s="76"/>
      <c r="I92" s="48" t="b">
        <f t="shared" si="17"/>
        <v>0</v>
      </c>
      <c r="J92" s="49" t="e">
        <f>VLOOKUP(G92,'4. Fiche prépa conv APL_RS'!$B$29:$H$35,IF(LEFT(A92,3)="PLS",6,IF(LEFT(A92,4)="PLUS",2,IF(LEFT(A92,4)="PLAI",4))))</f>
        <v>#N/A</v>
      </c>
      <c r="K92" s="50"/>
      <c r="L92" s="50"/>
      <c r="M92" s="51">
        <f t="shared" si="18"/>
        <v>0</v>
      </c>
      <c r="N92" s="52" t="s">
        <v>60</v>
      </c>
      <c r="O92" s="51" t="str">
        <f>IF($A92="PLAI-adapté",IF($M$7=2,VLOOKUP($N92,Donnees!$G$6:$K$11,5,0),VLOOKUP($N92,Donnees!$G$6:$K$11,4,0)),"")</f>
        <v/>
      </c>
      <c r="P92" s="53" t="str">
        <f t="shared" si="19"/>
        <v/>
      </c>
      <c r="Q92" s="54" t="str">
        <f t="shared" si="20"/>
        <v/>
      </c>
      <c r="R92" s="39"/>
      <c r="S92" s="55" t="s">
        <v>64</v>
      </c>
      <c r="T92" s="84">
        <f t="shared" si="21"/>
        <v>0</v>
      </c>
      <c r="U92" s="81"/>
      <c r="V92" s="81"/>
      <c r="AMD92" s="27"/>
    </row>
    <row r="93" spans="1:1018">
      <c r="A93" s="102"/>
      <c r="B93" s="43"/>
      <c r="C93" s="75"/>
      <c r="D93" s="75"/>
      <c r="E93" s="75"/>
      <c r="F93" s="45"/>
      <c r="G93" s="46"/>
      <c r="H93" s="76"/>
      <c r="I93" s="48" t="b">
        <f t="shared" si="17"/>
        <v>0</v>
      </c>
      <c r="J93" s="49" t="e">
        <f>VLOOKUP(G93,'4. Fiche prépa conv APL_RS'!$B$29:$H$35,IF(LEFT(A93,3)="PLS",6,IF(LEFT(A93,4)="PLUS",2,IF(LEFT(A93,4)="PLAI",4))))</f>
        <v>#N/A</v>
      </c>
      <c r="K93" s="50"/>
      <c r="L93" s="50"/>
      <c r="M93" s="51">
        <f t="shared" si="18"/>
        <v>0</v>
      </c>
      <c r="N93" s="52" t="s">
        <v>60</v>
      </c>
      <c r="O93" s="51" t="str">
        <f>IF($A93="PLAI-adapté",IF($M$7=2,VLOOKUP($N93,Donnees!$G$6:$K$11,5,0),VLOOKUP($N93,Donnees!$G$6:$K$11,4,0)),"")</f>
        <v/>
      </c>
      <c r="P93" s="53" t="str">
        <f t="shared" si="19"/>
        <v/>
      </c>
      <c r="Q93" s="54" t="str">
        <f t="shared" si="20"/>
        <v/>
      </c>
      <c r="R93" s="39"/>
      <c r="S93" s="55" t="s">
        <v>70</v>
      </c>
      <c r="T93" s="84">
        <f t="shared" si="21"/>
        <v>0</v>
      </c>
      <c r="U93" s="81"/>
      <c r="V93" s="81"/>
      <c r="AMD93" s="27"/>
    </row>
    <row r="94" spans="1:1018">
      <c r="A94" s="102"/>
      <c r="B94" s="43"/>
      <c r="C94" s="44"/>
      <c r="D94" s="44"/>
      <c r="E94" s="44"/>
      <c r="F94" s="45"/>
      <c r="G94" s="46"/>
      <c r="H94" s="47"/>
      <c r="I94" s="48" t="b">
        <f t="shared" si="17"/>
        <v>0</v>
      </c>
      <c r="J94" s="49" t="e">
        <f>VLOOKUP(G94,'4. Fiche prépa conv APL_RS'!$B$29:$H$35,IF(LEFT(A94,3)="PLS",6,IF(LEFT(A94,4)="PLUS",2,IF(LEFT(A94,4)="PLAI",4))))</f>
        <v>#N/A</v>
      </c>
      <c r="K94" s="50"/>
      <c r="L94" s="50"/>
      <c r="M94" s="51">
        <f t="shared" si="18"/>
        <v>0</v>
      </c>
      <c r="N94" s="52" t="s">
        <v>60</v>
      </c>
      <c r="O94" s="51" t="str">
        <f>IF($A94="PLAI-adapté",IF($M$7=2,VLOOKUP($N94,Donnees!$G$6:$K$11,5,0),VLOOKUP($N94,Donnees!$G$6:$K$11,4,0)),"")</f>
        <v/>
      </c>
      <c r="P94" s="53" t="str">
        <f t="shared" si="19"/>
        <v/>
      </c>
      <c r="Q94" s="54" t="str">
        <f t="shared" si="20"/>
        <v/>
      </c>
      <c r="R94" s="39"/>
      <c r="S94" s="55" t="s">
        <v>71</v>
      </c>
      <c r="T94" s="84">
        <f t="shared" si="21"/>
        <v>0</v>
      </c>
      <c r="U94" s="89"/>
      <c r="V94" s="89"/>
      <c r="AMD94" s="27"/>
    </row>
    <row r="95" spans="1:1018">
      <c r="A95" s="102"/>
      <c r="B95" s="43"/>
      <c r="C95" s="44"/>
      <c r="D95" s="44"/>
      <c r="E95" s="44"/>
      <c r="F95" s="45"/>
      <c r="G95" s="46"/>
      <c r="H95" s="47"/>
      <c r="I95" s="48" t="b">
        <f t="shared" si="17"/>
        <v>0</v>
      </c>
      <c r="J95" s="49" t="e">
        <f>VLOOKUP(G95,'4. Fiche prépa conv APL_RS'!$B$29:$H$35,IF(LEFT(A95,3)="PLS",6,IF(LEFT(A95,4)="PLUS",2,IF(LEFT(A95,4)="PLAI",4))))</f>
        <v>#N/A</v>
      </c>
      <c r="K95" s="50"/>
      <c r="L95" s="50"/>
      <c r="M95" s="51">
        <f t="shared" si="18"/>
        <v>0</v>
      </c>
      <c r="N95" s="52" t="s">
        <v>60</v>
      </c>
      <c r="O95" s="51" t="str">
        <f>IF($A95="PLAI-adapté",IF($M$7=2,VLOOKUP($N95,Donnees!$G$6:$K$11,5,0),VLOOKUP($N95,Donnees!$G$6:$K$11,4,0)),"")</f>
        <v/>
      </c>
      <c r="P95" s="53" t="str">
        <f t="shared" si="19"/>
        <v/>
      </c>
      <c r="Q95" s="54" t="str">
        <f t="shared" si="20"/>
        <v/>
      </c>
      <c r="R95" s="39"/>
      <c r="S95" s="55" t="s">
        <v>81</v>
      </c>
      <c r="T95" s="84">
        <f t="shared" si="21"/>
        <v>0</v>
      </c>
      <c r="U95" s="90"/>
      <c r="V95" s="90"/>
      <c r="AMD95" s="27"/>
    </row>
    <row r="96" spans="1:1018">
      <c r="A96" s="102"/>
      <c r="B96" s="43"/>
      <c r="C96" s="44"/>
      <c r="D96" s="44"/>
      <c r="E96" s="44"/>
      <c r="F96" s="45"/>
      <c r="G96" s="46"/>
      <c r="H96" s="47"/>
      <c r="I96" s="48" t="b">
        <f t="shared" si="17"/>
        <v>0</v>
      </c>
      <c r="J96" s="49" t="e">
        <f>VLOOKUP(G96,'4. Fiche prépa conv APL_RS'!$B$29:$H$35,IF(LEFT(A96,3)="PLS",6,IF(LEFT(A96,4)="PLUS",2,IF(LEFT(A96,4)="PLAI",4))))</f>
        <v>#N/A</v>
      </c>
      <c r="K96" s="50"/>
      <c r="L96" s="50"/>
      <c r="M96" s="51">
        <f t="shared" si="18"/>
        <v>0</v>
      </c>
      <c r="N96" s="52" t="s">
        <v>60</v>
      </c>
      <c r="O96" s="51" t="str">
        <f>IF($A96="PLAI-adapté",IF($M$7=2,VLOOKUP($N96,Donnees!$G$6:$K$11,5,0),VLOOKUP($N96,Donnees!$G$6:$K$11,4,0)),"")</f>
        <v/>
      </c>
      <c r="P96" s="53" t="str">
        <f t="shared" si="19"/>
        <v/>
      </c>
      <c r="Q96" s="54" t="str">
        <f t="shared" si="20"/>
        <v/>
      </c>
      <c r="R96" s="39"/>
      <c r="S96" s="55" t="s">
        <v>82</v>
      </c>
      <c r="T96" s="84">
        <f t="shared" si="21"/>
        <v>0</v>
      </c>
      <c r="U96" s="90"/>
      <c r="V96" s="90"/>
      <c r="Y96" s="85"/>
      <c r="Z96" s="87"/>
      <c r="AMD96" s="27"/>
    </row>
    <row r="97" spans="1:1018">
      <c r="A97" s="102"/>
      <c r="B97" s="43"/>
      <c r="C97" s="44"/>
      <c r="D97" s="44"/>
      <c r="E97" s="44"/>
      <c r="F97" s="45"/>
      <c r="G97" s="46"/>
      <c r="H97" s="47"/>
      <c r="I97" s="48" t="b">
        <f t="shared" si="17"/>
        <v>0</v>
      </c>
      <c r="J97" s="49" t="e">
        <f>VLOOKUP(G97,'4. Fiche prépa conv APL_RS'!$B$29:$H$35,IF(LEFT(A97,3)="PLS",6,IF(LEFT(A97,4)="PLUS",2,IF(LEFT(A97,4)="PLAI",4))))</f>
        <v>#N/A</v>
      </c>
      <c r="K97" s="50"/>
      <c r="L97" s="50"/>
      <c r="M97" s="51">
        <f t="shared" si="18"/>
        <v>0</v>
      </c>
      <c r="N97" s="52" t="s">
        <v>60</v>
      </c>
      <c r="O97" s="51" t="str">
        <f>IF($A97="PLAI-adapté",IF($M$7=2,VLOOKUP($N97,Donnees!$G$6:$K$11,5,0),VLOOKUP($N97,Donnees!$G$6:$K$11,4,0)),"")</f>
        <v/>
      </c>
      <c r="P97" s="53" t="str">
        <f t="shared" si="19"/>
        <v/>
      </c>
      <c r="Q97" s="54" t="str">
        <f t="shared" si="20"/>
        <v/>
      </c>
      <c r="R97" s="39"/>
      <c r="S97" s="70" t="s">
        <v>75</v>
      </c>
      <c r="T97" s="86">
        <f>SUM(T88:T96)</f>
        <v>0</v>
      </c>
      <c r="U97" s="91"/>
      <c r="V97" s="91"/>
      <c r="Y97" s="88"/>
      <c r="AMD97" s="27"/>
    </row>
    <row r="98" spans="1:1018">
      <c r="A98" s="102"/>
      <c r="B98" s="43"/>
      <c r="C98" s="44"/>
      <c r="D98" s="44"/>
      <c r="E98" s="44"/>
      <c r="F98" s="45"/>
      <c r="G98" s="46"/>
      <c r="H98" s="47"/>
      <c r="I98" s="48" t="b">
        <f t="shared" si="17"/>
        <v>0</v>
      </c>
      <c r="J98" s="49" t="e">
        <f>VLOOKUP(G98,'4. Fiche prépa conv APL_RS'!$B$29:$H$35,IF(LEFT(A98,3)="PLS",6,IF(LEFT(A98,4)="PLUS",2,IF(LEFT(A98,4)="PLAI",4))))</f>
        <v>#N/A</v>
      </c>
      <c r="K98" s="50"/>
      <c r="L98" s="50"/>
      <c r="M98" s="51">
        <f t="shared" si="18"/>
        <v>0</v>
      </c>
      <c r="N98" s="52" t="s">
        <v>60</v>
      </c>
      <c r="O98" s="51" t="str">
        <f>IF($A98="PLAI-adapté",IF($M$7=2,VLOOKUP($N98,Donnees!$G$6:$K$11,5,0),VLOOKUP($N98,Donnees!$G$6:$K$11,4,0)),"")</f>
        <v/>
      </c>
      <c r="P98" s="53" t="str">
        <f t="shared" si="19"/>
        <v/>
      </c>
      <c r="Q98" s="54" t="str">
        <f t="shared" si="20"/>
        <v/>
      </c>
      <c r="R98" s="39"/>
      <c r="U98" s="90"/>
      <c r="V98" s="90"/>
      <c r="Y98" s="88"/>
      <c r="AMD98" s="27"/>
    </row>
    <row r="99" spans="1:1018">
      <c r="A99" s="102"/>
      <c r="B99" s="43"/>
      <c r="C99" s="44"/>
      <c r="D99" s="44"/>
      <c r="E99" s="44"/>
      <c r="F99" s="45"/>
      <c r="G99" s="46"/>
      <c r="H99" s="47"/>
      <c r="I99" s="48" t="b">
        <f t="shared" si="17"/>
        <v>0</v>
      </c>
      <c r="J99" s="49" t="e">
        <f>VLOOKUP(G99,'4. Fiche prépa conv APL_RS'!$B$29:$H$35,IF(LEFT(A99,3)="PLS",6,IF(LEFT(A99,4)="PLUS",2,IF(LEFT(A99,4)="PLAI",4))))</f>
        <v>#N/A</v>
      </c>
      <c r="K99" s="50"/>
      <c r="L99" s="50"/>
      <c r="M99" s="51">
        <f t="shared" si="18"/>
        <v>0</v>
      </c>
      <c r="N99" s="52" t="s">
        <v>60</v>
      </c>
      <c r="O99" s="51" t="str">
        <f>IF($A99="PLAI-adapté",IF($M$7=2,VLOOKUP($N99,Donnees!$G$6:$K$11,5,0),VLOOKUP($N99,Donnees!$G$6:$K$11,4,0)),"")</f>
        <v/>
      </c>
      <c r="P99" s="53" t="str">
        <f t="shared" si="19"/>
        <v/>
      </c>
      <c r="Q99" s="54" t="str">
        <f t="shared" si="20"/>
        <v/>
      </c>
      <c r="R99" s="39"/>
      <c r="Y99" s="88"/>
      <c r="AMD99" s="27"/>
    </row>
    <row r="100" spans="1:1018">
      <c r="A100" s="102"/>
      <c r="B100" s="43"/>
      <c r="C100" s="44"/>
      <c r="D100" s="44"/>
      <c r="E100" s="44"/>
      <c r="F100" s="45"/>
      <c r="G100" s="46"/>
      <c r="H100" s="47"/>
      <c r="I100" s="48" t="b">
        <f t="shared" si="17"/>
        <v>0</v>
      </c>
      <c r="J100" s="49" t="e">
        <f>VLOOKUP(G100,'4. Fiche prépa conv APL_RS'!$B$29:$H$35,IF(LEFT(A100,3)="PLS",6,IF(LEFT(A100,4)="PLUS",2,IF(LEFT(A100,4)="PLAI",4))))</f>
        <v>#N/A</v>
      </c>
      <c r="K100" s="50"/>
      <c r="L100" s="50"/>
      <c r="M100" s="51">
        <f t="shared" si="18"/>
        <v>0</v>
      </c>
      <c r="N100" s="52" t="s">
        <v>60</v>
      </c>
      <c r="O100" s="51" t="str">
        <f>IF($A100="PLAI-adapté",IF($M$7=2,VLOOKUP($N100,Donnees!$G$6:$K$11,5,0),VLOOKUP($N100,Donnees!$G$6:$K$11,4,0)),"")</f>
        <v/>
      </c>
      <c r="P100" s="53" t="str">
        <f t="shared" si="19"/>
        <v/>
      </c>
      <c r="Q100" s="54" t="str">
        <f t="shared" si="20"/>
        <v/>
      </c>
      <c r="R100" s="39"/>
      <c r="S100" s="78" t="s">
        <v>63</v>
      </c>
      <c r="T100" s="84" t="s">
        <v>66</v>
      </c>
      <c r="AMD100" s="27"/>
    </row>
    <row r="101" spans="1:1018">
      <c r="A101" s="102"/>
      <c r="B101" s="43"/>
      <c r="C101" s="44"/>
      <c r="D101" s="44"/>
      <c r="E101" s="44"/>
      <c r="F101" s="45"/>
      <c r="G101" s="46"/>
      <c r="H101" s="47"/>
      <c r="I101" s="48" t="b">
        <f t="shared" si="17"/>
        <v>0</v>
      </c>
      <c r="J101" s="49" t="e">
        <f>VLOOKUP(G101,'4. Fiche prépa conv APL_RS'!$B$29:$H$35,IF(LEFT(A101,3)="PLS",6,IF(LEFT(A101,4)="PLUS",2,IF(LEFT(A101,4)="PLAI",4))))</f>
        <v>#N/A</v>
      </c>
      <c r="K101" s="50"/>
      <c r="L101" s="50"/>
      <c r="M101" s="51">
        <f t="shared" si="18"/>
        <v>0</v>
      </c>
      <c r="N101" s="52" t="s">
        <v>60</v>
      </c>
      <c r="O101" s="51" t="str">
        <f>IF($A101="PLAI-adapté",IF($M$7=2,VLOOKUP($N101,Donnees!$G$6:$K$11,5,0),VLOOKUP($N101,Donnees!$G$6:$K$11,4,0)),"")</f>
        <v/>
      </c>
      <c r="P101" s="53" t="str">
        <f t="shared" si="19"/>
        <v/>
      </c>
      <c r="Q101" s="54" t="str">
        <f t="shared" si="20"/>
        <v/>
      </c>
      <c r="R101" s="39"/>
      <c r="S101" s="55" t="s">
        <v>61</v>
      </c>
      <c r="T101" s="84">
        <f>SUMPRODUCT(($G$15:$G$164=$S101)*($A$15:$A$164=$S$100)*($B$15:$B$164=$T$70))</f>
        <v>0</v>
      </c>
      <c r="W101" s="88"/>
      <c r="X101" s="88"/>
      <c r="AMD101" s="27"/>
    </row>
    <row r="102" spans="1:1018">
      <c r="A102" s="102"/>
      <c r="B102" s="43"/>
      <c r="C102" s="44"/>
      <c r="D102" s="44"/>
      <c r="E102" s="44"/>
      <c r="F102" s="45"/>
      <c r="G102" s="46"/>
      <c r="H102" s="47"/>
      <c r="I102" s="48" t="b">
        <f t="shared" si="17"/>
        <v>0</v>
      </c>
      <c r="J102" s="49" t="e">
        <f>VLOOKUP(G102,'4. Fiche prépa conv APL_RS'!$B$29:$H$35,IF(LEFT(A102,3)="PLS",6,IF(LEFT(A102,4)="PLUS",2,IF(LEFT(A102,4)="PLAI",4))))</f>
        <v>#N/A</v>
      </c>
      <c r="K102" s="50"/>
      <c r="L102" s="50"/>
      <c r="M102" s="51">
        <f t="shared" si="18"/>
        <v>0</v>
      </c>
      <c r="N102" s="52" t="s">
        <v>60</v>
      </c>
      <c r="O102" s="51" t="str">
        <f>IF($A102="PLAI-adapté",IF($M$7=2,VLOOKUP($N102,Donnees!$G$6:$K$11,5,0),VLOOKUP($N102,Donnees!$G$6:$K$11,4,0)),"")</f>
        <v/>
      </c>
      <c r="P102" s="53" t="str">
        <f t="shared" si="19"/>
        <v/>
      </c>
      <c r="Q102" s="54" t="str">
        <f t="shared" si="20"/>
        <v/>
      </c>
      <c r="R102" s="39"/>
      <c r="S102" s="55" t="s">
        <v>65</v>
      </c>
      <c r="T102" s="84">
        <f t="array" ref="T102">SUMPRODUCT(($G$15:$G$164=$S102)*($A$15:$A$164=$S$100)*($B$15:$B$164=$T$70))</f>
        <v>0</v>
      </c>
      <c r="W102" s="88"/>
      <c r="X102" s="88"/>
      <c r="AMD102" s="27"/>
    </row>
    <row r="103" spans="1:1018">
      <c r="A103" s="102"/>
      <c r="B103" s="43"/>
      <c r="C103" s="44"/>
      <c r="D103" s="44"/>
      <c r="E103" s="44"/>
      <c r="F103" s="45"/>
      <c r="G103" s="46"/>
      <c r="H103" s="47"/>
      <c r="I103" s="48" t="b">
        <f t="shared" si="17"/>
        <v>0</v>
      </c>
      <c r="J103" s="49" t="e">
        <f>VLOOKUP(G103,'4. Fiche prépa conv APL_RS'!$B$29:$H$35,IF(LEFT(A103,3)="PLS",6,IF(LEFT(A103,4)="PLUS",2,IF(LEFT(A103,4)="PLAI",4))))</f>
        <v>#N/A</v>
      </c>
      <c r="K103" s="50"/>
      <c r="L103" s="50"/>
      <c r="M103" s="51">
        <f t="shared" si="18"/>
        <v>0</v>
      </c>
      <c r="N103" s="52" t="s">
        <v>60</v>
      </c>
      <c r="O103" s="51" t="str">
        <f>IF($A103="PLAI-adapté",IF($M$7=2,VLOOKUP($N103,Donnees!$G$6:$K$11,5,0),VLOOKUP($N103,Donnees!$G$6:$K$11,4,0)),"")</f>
        <v/>
      </c>
      <c r="P103" s="53" t="str">
        <f t="shared" si="19"/>
        <v/>
      </c>
      <c r="Q103" s="54" t="str">
        <f t="shared" si="20"/>
        <v/>
      </c>
      <c r="R103" s="39"/>
      <c r="S103" s="55" t="s">
        <v>67</v>
      </c>
      <c r="T103" s="84">
        <f t="array" ref="T103">SUMPRODUCT(($G$15:$G$164=$S103)*($A$15:$A$164=$S$100)*($B$15:$B$164=$T$70))</f>
        <v>0</v>
      </c>
      <c r="W103" s="88"/>
      <c r="X103" s="88"/>
      <c r="AMD103" s="27"/>
    </row>
    <row r="104" spans="1:1018">
      <c r="A104" s="102"/>
      <c r="B104" s="43"/>
      <c r="C104" s="62"/>
      <c r="D104" s="62"/>
      <c r="E104" s="62"/>
      <c r="F104" s="63"/>
      <c r="G104" s="46"/>
      <c r="H104" s="64"/>
      <c r="I104" s="48" t="b">
        <f t="shared" si="17"/>
        <v>0</v>
      </c>
      <c r="J104" s="49" t="e">
        <f>VLOOKUP(G104,'4. Fiche prépa conv APL_RS'!$B$29:$H$35,IF(LEFT(A104,3)="PLS",6,IF(LEFT(A104,4)="PLUS",2,IF(LEFT(A104,4)="PLAI",4))))</f>
        <v>#N/A</v>
      </c>
      <c r="K104" s="50"/>
      <c r="L104" s="50"/>
      <c r="M104" s="51">
        <f t="shared" si="18"/>
        <v>0</v>
      </c>
      <c r="N104" s="52" t="s">
        <v>60</v>
      </c>
      <c r="O104" s="51" t="str">
        <f>IF($A104="PLAI-adapté",IF($M$7=2,VLOOKUP($N104,Donnees!$G$6:$K$11,5,0),VLOOKUP($N104,Donnees!$G$6:$K$11,4,0)),"")</f>
        <v/>
      </c>
      <c r="P104" s="53" t="str">
        <f t="shared" si="19"/>
        <v/>
      </c>
      <c r="Q104" s="54" t="str">
        <f t="shared" si="20"/>
        <v/>
      </c>
      <c r="R104" s="39"/>
      <c r="S104" s="55" t="s">
        <v>59</v>
      </c>
      <c r="T104" s="84">
        <f t="array" ref="T104">SUMPRODUCT(($G$15:$G$164=$S104)*($A$15:$A$164=$S$100)*($B$15:$B$164=$T$70))</f>
        <v>0</v>
      </c>
      <c r="AMD104" s="27"/>
    </row>
    <row r="105" spans="1:1018">
      <c r="A105" s="102"/>
      <c r="B105" s="43"/>
      <c r="C105" s="62"/>
      <c r="D105" s="62"/>
      <c r="E105" s="62"/>
      <c r="F105" s="63"/>
      <c r="G105" s="46"/>
      <c r="H105" s="64"/>
      <c r="I105" s="48" t="b">
        <f t="shared" si="17"/>
        <v>0</v>
      </c>
      <c r="J105" s="49" t="e">
        <f>VLOOKUP(G105,'4. Fiche prépa conv APL_RS'!$B$29:$H$35,IF(LEFT(A105,3)="PLS",6,IF(LEFT(A105,4)="PLUS",2,IF(LEFT(A105,4)="PLAI",4))))</f>
        <v>#N/A</v>
      </c>
      <c r="K105" s="50"/>
      <c r="L105" s="50"/>
      <c r="M105" s="51">
        <f t="shared" si="18"/>
        <v>0</v>
      </c>
      <c r="N105" s="52" t="s">
        <v>60</v>
      </c>
      <c r="O105" s="51" t="str">
        <f>IF($A105="PLAI-adapté",IF($M$7=2,VLOOKUP($N105,Donnees!$G$6:$K$11,5,0),VLOOKUP($N105,Donnees!$G$6:$K$11,4,0)),"")</f>
        <v/>
      </c>
      <c r="P105" s="53" t="str">
        <f t="shared" si="19"/>
        <v/>
      </c>
      <c r="Q105" s="54" t="str">
        <f t="shared" si="20"/>
        <v/>
      </c>
      <c r="R105" s="39"/>
      <c r="S105" s="55" t="s">
        <v>64</v>
      </c>
      <c r="T105" s="84">
        <f t="array" ref="T105">SUMPRODUCT(($G$15:$G$164=$S105)*($A$15:$A$164=$S$100)*($B$15:$B$164=$T$70))</f>
        <v>0</v>
      </c>
      <c r="AMD105" s="27"/>
    </row>
    <row r="106" spans="1:1018">
      <c r="A106" s="102"/>
      <c r="B106" s="43"/>
      <c r="C106" s="62"/>
      <c r="D106" s="62"/>
      <c r="E106" s="62"/>
      <c r="F106" s="63"/>
      <c r="G106" s="46"/>
      <c r="H106" s="64"/>
      <c r="I106" s="48" t="b">
        <f t="shared" si="17"/>
        <v>0</v>
      </c>
      <c r="J106" s="49" t="e">
        <f>VLOOKUP(G106,'4. Fiche prépa conv APL_RS'!$B$29:$H$35,IF(LEFT(A106,3)="PLS",6,IF(LEFT(A106,4)="PLUS",2,IF(LEFT(A106,4)="PLAI",4))))</f>
        <v>#N/A</v>
      </c>
      <c r="K106" s="50"/>
      <c r="L106" s="50"/>
      <c r="M106" s="51">
        <f t="shared" si="18"/>
        <v>0</v>
      </c>
      <c r="N106" s="52" t="s">
        <v>60</v>
      </c>
      <c r="O106" s="51" t="str">
        <f>IF($A106="PLAI-adapté",IF($M$7=2,VLOOKUP($N106,Donnees!$G$6:$K$11,5,0),VLOOKUP($N106,Donnees!$G$6:$K$11,4,0)),"")</f>
        <v/>
      </c>
      <c r="P106" s="53" t="str">
        <f t="shared" si="19"/>
        <v/>
      </c>
      <c r="Q106" s="54" t="str">
        <f t="shared" si="20"/>
        <v/>
      </c>
      <c r="R106" s="39"/>
      <c r="S106" s="55" t="s">
        <v>70</v>
      </c>
      <c r="T106" s="84">
        <f t="array" ref="T106">SUMPRODUCT(($G$15:$G$164=$S106)*($A$15:$A$164=$S$100)*($B$15:$B$164=$T$70))</f>
        <v>0</v>
      </c>
      <c r="AMD106" s="27"/>
    </row>
    <row r="107" spans="1:1018">
      <c r="A107" s="102"/>
      <c r="B107" s="43"/>
      <c r="C107" s="62"/>
      <c r="D107" s="62"/>
      <c r="E107" s="62"/>
      <c r="F107" s="63"/>
      <c r="G107" s="46"/>
      <c r="H107" s="64"/>
      <c r="I107" s="48" t="b">
        <f t="shared" si="17"/>
        <v>0</v>
      </c>
      <c r="J107" s="49" t="e">
        <f>VLOOKUP(G107,'4. Fiche prépa conv APL_RS'!$B$29:$H$35,IF(LEFT(A107,3)="PLS",6,IF(LEFT(A107,4)="PLUS",2,IF(LEFT(A107,4)="PLAI",4))))</f>
        <v>#N/A</v>
      </c>
      <c r="K107" s="50"/>
      <c r="L107" s="50"/>
      <c r="M107" s="51">
        <f t="shared" si="18"/>
        <v>0</v>
      </c>
      <c r="N107" s="52" t="s">
        <v>60</v>
      </c>
      <c r="O107" s="51" t="str">
        <f>IF($A107="PLAI-adapté",IF($M$7=2,VLOOKUP($N107,Donnees!$G$6:$K$11,5,0),VLOOKUP($N107,Donnees!$G$6:$K$11,4,0)),"")</f>
        <v/>
      </c>
      <c r="P107" s="53" t="str">
        <f t="shared" si="19"/>
        <v/>
      </c>
      <c r="Q107" s="54" t="str">
        <f t="shared" si="20"/>
        <v/>
      </c>
      <c r="R107" s="39"/>
      <c r="S107" s="55" t="s">
        <v>71</v>
      </c>
      <c r="T107" s="84">
        <f t="array" ref="T107">SUMPRODUCT(($G$15:$G$164=$S107)*($A$15:$A$164=$S$100)*($B$15:$B$164=$T$70))</f>
        <v>0</v>
      </c>
      <c r="AMD107" s="27"/>
    </row>
    <row r="108" spans="1:1018">
      <c r="A108" s="102"/>
      <c r="B108" s="43"/>
      <c r="C108" s="62"/>
      <c r="D108" s="62"/>
      <c r="E108" s="62"/>
      <c r="F108" s="63"/>
      <c r="G108" s="46"/>
      <c r="H108" s="64"/>
      <c r="I108" s="48" t="b">
        <f t="shared" si="17"/>
        <v>0</v>
      </c>
      <c r="J108" s="49" t="e">
        <f>VLOOKUP(G108,'4. Fiche prépa conv APL_RS'!$B$29:$H$35,IF(LEFT(A108,3)="PLS",6,IF(LEFT(A108,4)="PLUS",2,IF(LEFT(A108,4)="PLAI",4))))</f>
        <v>#N/A</v>
      </c>
      <c r="K108" s="50"/>
      <c r="L108" s="50"/>
      <c r="M108" s="51">
        <f t="shared" si="18"/>
        <v>0</v>
      </c>
      <c r="N108" s="52" t="s">
        <v>60</v>
      </c>
      <c r="O108" s="51" t="str">
        <f>IF($A108="PLAI-adapté",IF($M$7=2,VLOOKUP($N108,Donnees!$G$6:$K$11,5,0),VLOOKUP($N108,Donnees!$G$6:$K$11,4,0)),"")</f>
        <v/>
      </c>
      <c r="P108" s="53" t="str">
        <f t="shared" si="19"/>
        <v/>
      </c>
      <c r="Q108" s="54" t="str">
        <f t="shared" si="20"/>
        <v/>
      </c>
      <c r="R108" s="39"/>
      <c r="S108" s="55" t="s">
        <v>81</v>
      </c>
      <c r="T108" s="84">
        <f t="array" ref="T108">SUMPRODUCT(($G$15:$G$164=$S108)*($A$15:$A$164=$S$100)*($B$15:$B$164=$T$70))</f>
        <v>0</v>
      </c>
      <c r="AMD108" s="27"/>
    </row>
    <row r="109" spans="1:1018">
      <c r="A109" s="102"/>
      <c r="B109" s="43"/>
      <c r="C109" s="62"/>
      <c r="D109" s="62"/>
      <c r="E109" s="62"/>
      <c r="F109" s="63"/>
      <c r="G109" s="46"/>
      <c r="H109" s="64"/>
      <c r="I109" s="48" t="b">
        <f t="shared" si="17"/>
        <v>0</v>
      </c>
      <c r="J109" s="49" t="e">
        <f>VLOOKUP(G109,'4. Fiche prépa conv APL_RS'!$B$29:$H$35,IF(LEFT(A109,3)="PLS",6,IF(LEFT(A109,4)="PLUS",2,IF(LEFT(A109,4)="PLAI",4))))</f>
        <v>#N/A</v>
      </c>
      <c r="K109" s="50"/>
      <c r="L109" s="50"/>
      <c r="M109" s="51">
        <f t="shared" si="18"/>
        <v>0</v>
      </c>
      <c r="N109" s="52" t="s">
        <v>60</v>
      </c>
      <c r="O109" s="51" t="str">
        <f>IF($A109="PLAI-adapté",IF($M$7=2,VLOOKUP($N109,Donnees!$G$6:$K$11,5,0),VLOOKUP($N109,Donnees!$G$6:$K$11,4,0)),"")</f>
        <v/>
      </c>
      <c r="P109" s="53" t="str">
        <f t="shared" si="19"/>
        <v/>
      </c>
      <c r="Q109" s="54" t="str">
        <f t="shared" si="20"/>
        <v/>
      </c>
      <c r="R109" s="39"/>
      <c r="S109" s="55" t="s">
        <v>82</v>
      </c>
      <c r="T109" s="84">
        <f t="array" ref="T109">SUMPRODUCT(($G$15:$G$164=$S109)*($A$15:$A$164=$S$100)*($B$15:$B$164=$T$70))</f>
        <v>0</v>
      </c>
      <c r="AMD109" s="27"/>
    </row>
    <row r="110" spans="1:1018">
      <c r="A110" s="102"/>
      <c r="B110" s="43"/>
      <c r="C110" s="62"/>
      <c r="D110" s="62"/>
      <c r="E110" s="62"/>
      <c r="F110" s="63"/>
      <c r="G110" s="46"/>
      <c r="H110" s="64"/>
      <c r="I110" s="48" t="b">
        <f t="shared" si="17"/>
        <v>0</v>
      </c>
      <c r="J110" s="49" t="e">
        <f>VLOOKUP(G110,'4. Fiche prépa conv APL_RS'!$B$29:$H$35,IF(LEFT(A110,3)="PLS",6,IF(LEFT(A110,4)="PLUS",2,IF(LEFT(A110,4)="PLAI",4))))</f>
        <v>#N/A</v>
      </c>
      <c r="K110" s="50"/>
      <c r="L110" s="50"/>
      <c r="M110" s="51">
        <f t="shared" si="18"/>
        <v>0</v>
      </c>
      <c r="N110" s="52" t="s">
        <v>60</v>
      </c>
      <c r="O110" s="51" t="str">
        <f>IF($A110="PLAI-adapté",IF($M$7=2,VLOOKUP($N110,Donnees!$G$6:$K$11,5,0),VLOOKUP($N110,Donnees!$G$6:$K$11,4,0)),"")</f>
        <v/>
      </c>
      <c r="P110" s="53" t="str">
        <f t="shared" si="19"/>
        <v/>
      </c>
      <c r="Q110" s="54" t="str">
        <f t="shared" si="20"/>
        <v/>
      </c>
      <c r="R110" s="39"/>
      <c r="S110" s="70" t="s">
        <v>76</v>
      </c>
      <c r="T110" s="86">
        <f>SUM(T101:T109)</f>
        <v>0</v>
      </c>
      <c r="AMD110" s="27"/>
    </row>
    <row r="111" spans="1:1018">
      <c r="A111" s="102"/>
      <c r="B111" s="43"/>
      <c r="C111" s="62"/>
      <c r="D111" s="62"/>
      <c r="E111" s="62"/>
      <c r="F111" s="63"/>
      <c r="G111" s="46"/>
      <c r="H111" s="64"/>
      <c r="I111" s="48" t="b">
        <f t="shared" ref="I111:I142" si="22">IF($D$5="Acquisition-amélioration",IF(G111="T1",IF(H111&lt;16.2,"plan à contrôler",""),IF(G111="T1'",IF(H111&lt;18,"plan à contrôler",""),IF(G111="T1 bis",IF(H111&lt;27,"plan à contrôler",""),IF(G111="T2",IF(H111&lt;45.4,"plan à contrôler",""),IF(G111="T3",IF(H111&lt;54,"plan à contrôler",""),IF(G111="T4",IF(H111&lt;66.6,"plan à contrôler",""),IF(G111="T5",IF(H111&lt;79.2,"plan à contrôler","")))))))),IF(G111="T1",IF(H111&lt;18,"plan à contrôler",""),IF(G111="T1'",IF(H111&lt;20,"plan à contrôler",""),IF(G111="T1 bis",IF(H111&lt;30,"plan à contrôler",""),IF(G111="T2",IF(H111&lt;46,"plan à contrôler",""),IF(G111="T3",IF(H111&lt;60,"plan à contrôler",""),IF(G111="T4",IF(H111&lt;74,"plan à contrôler",""),IF(G111="T5",IF(H111&lt;88,"plan à contrôler","")))))))))</f>
        <v>0</v>
      </c>
      <c r="J111" s="49" t="e">
        <f>VLOOKUP(G111,'4. Fiche prépa conv APL_RS'!$B$29:$H$35,IF(LEFT(A111,3)="PLS",6,IF(LEFT(A111,4)="PLUS",2,IF(LEFT(A111,4)="PLAI",4))))</f>
        <v>#N/A</v>
      </c>
      <c r="K111" s="50"/>
      <c r="L111" s="50"/>
      <c r="M111" s="51">
        <f t="shared" ref="M111:M142" si="23">K111+L111</f>
        <v>0</v>
      </c>
      <c r="N111" s="52" t="s">
        <v>60</v>
      </c>
      <c r="O111" s="51" t="str">
        <f>IF($A111="PLAI-adapté",IF($M$7=2,VLOOKUP($N111,Donnees!$G$6:$K$11,5,0),VLOOKUP($N111,Donnees!$G$6:$K$11,4,0)),"")</f>
        <v/>
      </c>
      <c r="P111" s="53" t="str">
        <f t="shared" ref="P111:P142" si="24">IF(A111="PLAI-adapté",IF(J111&lt;=O111, J111,O111),"")</f>
        <v/>
      </c>
      <c r="Q111" s="54" t="str">
        <f t="shared" si="20"/>
        <v/>
      </c>
      <c r="R111" s="39"/>
      <c r="AMD111" s="27"/>
    </row>
    <row r="112" spans="1:1018">
      <c r="A112" s="102"/>
      <c r="B112" s="43"/>
      <c r="C112" s="62"/>
      <c r="D112" s="62"/>
      <c r="E112" s="62"/>
      <c r="F112" s="63"/>
      <c r="G112" s="46"/>
      <c r="H112" s="64"/>
      <c r="I112" s="48" t="b">
        <f t="shared" si="22"/>
        <v>0</v>
      </c>
      <c r="J112" s="49" t="e">
        <f>VLOOKUP(G112,'4. Fiche prépa conv APL_RS'!$B$29:$H$35,IF(LEFT(A112,3)="PLS",6,IF(LEFT(A112,4)="PLUS",2,IF(LEFT(A112,4)="PLAI",4))))</f>
        <v>#N/A</v>
      </c>
      <c r="K112" s="50"/>
      <c r="L112" s="50"/>
      <c r="M112" s="51">
        <f t="shared" si="23"/>
        <v>0</v>
      </c>
      <c r="N112" s="52" t="s">
        <v>60</v>
      </c>
      <c r="O112" s="51" t="str">
        <f>IF($A112="PLAI-adapté",IF($M$7=2,VLOOKUP($N112,Donnees!$G$6:$K$11,5,0),VLOOKUP($N112,Donnees!$G$6:$K$11,4,0)),"")</f>
        <v/>
      </c>
      <c r="P112" s="53" t="str">
        <f t="shared" si="24"/>
        <v/>
      </c>
      <c r="Q112" s="54" t="str">
        <f t="shared" si="20"/>
        <v/>
      </c>
      <c r="R112" s="39"/>
      <c r="AMD112" s="27"/>
    </row>
    <row r="113" spans="1:1018">
      <c r="A113" s="102"/>
      <c r="B113" s="43"/>
      <c r="C113" s="62"/>
      <c r="D113" s="62"/>
      <c r="E113" s="62"/>
      <c r="F113" s="63"/>
      <c r="G113" s="46"/>
      <c r="H113" s="64"/>
      <c r="I113" s="48" t="b">
        <f t="shared" si="22"/>
        <v>0</v>
      </c>
      <c r="J113" s="49" t="e">
        <f>VLOOKUP(G113,'4. Fiche prépa conv APL_RS'!$B$29:$H$35,IF(LEFT(A113,3)="PLS",6,IF(LEFT(A113,4)="PLUS",2,IF(LEFT(A113,4)="PLAI",4))))</f>
        <v>#N/A</v>
      </c>
      <c r="K113" s="50"/>
      <c r="L113" s="50"/>
      <c r="M113" s="51">
        <f t="shared" si="23"/>
        <v>0</v>
      </c>
      <c r="N113" s="52" t="s">
        <v>60</v>
      </c>
      <c r="O113" s="51" t="str">
        <f>IF($A113="PLAI-adapté",IF($M$7=2,VLOOKUP($N113,Donnees!$G$6:$K$11,5,0),VLOOKUP($N113,Donnees!$G$6:$K$11,4,0)),"")</f>
        <v/>
      </c>
      <c r="P113" s="53" t="str">
        <f t="shared" si="24"/>
        <v/>
      </c>
      <c r="Q113" s="54" t="str">
        <f t="shared" si="20"/>
        <v/>
      </c>
      <c r="R113" s="39"/>
      <c r="S113" s="93" t="s">
        <v>77</v>
      </c>
      <c r="T113" s="94">
        <f>T84+T97+T110</f>
        <v>0</v>
      </c>
      <c r="AMD113" s="27"/>
    </row>
    <row r="114" spans="1:1018" ht="15.75">
      <c r="A114" s="102"/>
      <c r="B114" s="43"/>
      <c r="C114" s="62"/>
      <c r="D114" s="62"/>
      <c r="E114" s="62"/>
      <c r="F114" s="63"/>
      <c r="G114" s="46"/>
      <c r="H114" s="64"/>
      <c r="I114" s="48" t="b">
        <f t="shared" si="22"/>
        <v>0</v>
      </c>
      <c r="J114" s="49" t="e">
        <f>VLOOKUP(G114,'4. Fiche prépa conv APL_RS'!$B$29:$H$35,IF(LEFT(A114,3)="PLS",6,IF(LEFT(A114,4)="PLUS",2,IF(LEFT(A114,4)="PLAI",4))))</f>
        <v>#N/A</v>
      </c>
      <c r="K114" s="50"/>
      <c r="L114" s="50"/>
      <c r="M114" s="51">
        <f t="shared" si="23"/>
        <v>0</v>
      </c>
      <c r="N114" s="52" t="s">
        <v>60</v>
      </c>
      <c r="O114" s="51" t="str">
        <f>IF($A114="PLAI-adapté",IF($M$7=2,VLOOKUP($N114,Donnees!$G$6:$K$11,5,0),VLOOKUP($N114,Donnees!$G$6:$K$11,4,0)),"")</f>
        <v/>
      </c>
      <c r="P114" s="53" t="str">
        <f t="shared" si="24"/>
        <v/>
      </c>
      <c r="Q114" s="54" t="str">
        <f t="shared" si="20"/>
        <v/>
      </c>
      <c r="R114" s="39"/>
      <c r="V114" s="92"/>
    </row>
    <row r="115" spans="1:1018" ht="15.75">
      <c r="A115" s="102"/>
      <c r="B115" s="43"/>
      <c r="C115" s="62"/>
      <c r="D115" s="62"/>
      <c r="E115" s="62"/>
      <c r="F115" s="63"/>
      <c r="G115" s="46"/>
      <c r="H115" s="64"/>
      <c r="I115" s="48" t="b">
        <f t="shared" si="22"/>
        <v>0</v>
      </c>
      <c r="J115" s="49" t="e">
        <f>VLOOKUP(G115,'4. Fiche prépa conv APL_RS'!$B$29:$H$35,IF(LEFT(A115,3)="PLS",6,IF(LEFT(A115,4)="PLUS",2,IF(LEFT(A115,4)="PLAI",4))))</f>
        <v>#N/A</v>
      </c>
      <c r="K115" s="50"/>
      <c r="L115" s="50"/>
      <c r="M115" s="51">
        <f t="shared" si="23"/>
        <v>0</v>
      </c>
      <c r="N115" s="52" t="s">
        <v>60</v>
      </c>
      <c r="O115" s="51" t="str">
        <f>IF($A115="PLAI-adapté",IF($M$7=2,VLOOKUP($N115,Donnees!$G$6:$K$11,5,0),VLOOKUP($N115,Donnees!$G$6:$K$11,4,0)),"")</f>
        <v/>
      </c>
      <c r="P115" s="53" t="str">
        <f t="shared" si="24"/>
        <v/>
      </c>
      <c r="Q115" s="54" t="str">
        <f t="shared" si="20"/>
        <v/>
      </c>
      <c r="R115" s="39"/>
      <c r="V115" s="92"/>
    </row>
    <row r="116" spans="1:1018" ht="15.75">
      <c r="A116" s="102"/>
      <c r="B116" s="43"/>
      <c r="C116" s="62"/>
      <c r="D116" s="62"/>
      <c r="E116" s="62"/>
      <c r="F116" s="63"/>
      <c r="G116" s="46"/>
      <c r="H116" s="64"/>
      <c r="I116" s="48" t="b">
        <f t="shared" si="22"/>
        <v>0</v>
      </c>
      <c r="J116" s="49" t="e">
        <f>VLOOKUP(G116,'4. Fiche prépa conv APL_RS'!$B$29:$H$35,IF(LEFT(A116,3)="PLS",6,IF(LEFT(A116,4)="PLUS",2,IF(LEFT(A116,4)="PLAI",4))))</f>
        <v>#N/A</v>
      </c>
      <c r="K116" s="50"/>
      <c r="L116" s="50"/>
      <c r="M116" s="51">
        <f t="shared" si="23"/>
        <v>0</v>
      </c>
      <c r="N116" s="52" t="s">
        <v>60</v>
      </c>
      <c r="O116" s="51" t="str">
        <f>IF($A116="PLAI-adapté",IF($M$7=2,VLOOKUP($N116,Donnees!$G$6:$K$11,5,0),VLOOKUP($N116,Donnees!$G$6:$K$11,4,0)),"")</f>
        <v/>
      </c>
      <c r="P116" s="53" t="str">
        <f t="shared" si="24"/>
        <v/>
      </c>
      <c r="Q116" s="54" t="str">
        <f t="shared" si="20"/>
        <v/>
      </c>
      <c r="R116" s="39"/>
      <c r="V116" s="92"/>
      <c r="Z116" s="280"/>
      <c r="AA116" s="280"/>
      <c r="AB116" s="95"/>
    </row>
    <row r="117" spans="1:1018" ht="15.75">
      <c r="A117" s="102"/>
      <c r="B117" s="43"/>
      <c r="C117" s="62"/>
      <c r="D117" s="62"/>
      <c r="E117" s="62"/>
      <c r="F117" s="63"/>
      <c r="G117" s="46"/>
      <c r="H117" s="64"/>
      <c r="I117" s="48" t="b">
        <f t="shared" si="22"/>
        <v>0</v>
      </c>
      <c r="J117" s="49" t="e">
        <f>VLOOKUP(G117,'4. Fiche prépa conv APL_RS'!$B$29:$H$35,IF(LEFT(A117,3)="PLS",6,IF(LEFT(A117,4)="PLUS",2,IF(LEFT(A117,4)="PLAI",4))))</f>
        <v>#N/A</v>
      </c>
      <c r="K117" s="50"/>
      <c r="L117" s="50"/>
      <c r="M117" s="51">
        <f t="shared" si="23"/>
        <v>0</v>
      </c>
      <c r="N117" s="52" t="s">
        <v>60</v>
      </c>
      <c r="O117" s="51" t="str">
        <f>IF($A117="PLAI-adapté",IF($M$7=2,VLOOKUP($N117,Donnees!$G$6:$K$11,5,0),VLOOKUP($N117,Donnees!$G$6:$K$11,4,0)),"")</f>
        <v/>
      </c>
      <c r="P117" s="53" t="str">
        <f t="shared" si="24"/>
        <v/>
      </c>
      <c r="Q117" s="54" t="str">
        <f t="shared" si="20"/>
        <v/>
      </c>
      <c r="R117" s="39"/>
      <c r="V117" s="92"/>
      <c r="Z117" s="280"/>
      <c r="AA117" s="280"/>
      <c r="AB117" s="96"/>
    </row>
    <row r="118" spans="1:1018" ht="15.75">
      <c r="A118" s="102"/>
      <c r="B118" s="43"/>
      <c r="C118" s="62"/>
      <c r="D118" s="62"/>
      <c r="E118" s="62"/>
      <c r="F118" s="63"/>
      <c r="G118" s="46"/>
      <c r="H118" s="64"/>
      <c r="I118" s="48" t="b">
        <f t="shared" si="22"/>
        <v>0</v>
      </c>
      <c r="J118" s="49" t="e">
        <f>VLOOKUP(G118,'4. Fiche prépa conv APL_RS'!$B$29:$H$35,IF(LEFT(A118,3)="PLS",6,IF(LEFT(A118,4)="PLUS",2,IF(LEFT(A118,4)="PLAI",4))))</f>
        <v>#N/A</v>
      </c>
      <c r="K118" s="50"/>
      <c r="L118" s="50"/>
      <c r="M118" s="51">
        <f t="shared" si="23"/>
        <v>0</v>
      </c>
      <c r="N118" s="52" t="s">
        <v>60</v>
      </c>
      <c r="O118" s="51" t="str">
        <f>IF($A118="PLAI-adapté",IF($M$7=2,VLOOKUP($N118,Donnees!$G$6:$K$11,5,0),VLOOKUP($N118,Donnees!$G$6:$K$11,4,0)),"")</f>
        <v/>
      </c>
      <c r="P118" s="53" t="str">
        <f t="shared" si="24"/>
        <v/>
      </c>
      <c r="Q118" s="54" t="str">
        <f t="shared" si="20"/>
        <v/>
      </c>
      <c r="R118" s="39"/>
      <c r="V118" s="92"/>
    </row>
    <row r="119" spans="1:1018" ht="15.75">
      <c r="A119" s="102"/>
      <c r="B119" s="43"/>
      <c r="C119" s="44"/>
      <c r="D119" s="44"/>
      <c r="E119" s="44"/>
      <c r="F119" s="45"/>
      <c r="G119" s="46"/>
      <c r="H119" s="47"/>
      <c r="I119" s="48" t="b">
        <f t="shared" si="22"/>
        <v>0</v>
      </c>
      <c r="J119" s="49" t="e">
        <f>VLOOKUP(G119,'4. Fiche prépa conv APL_RS'!$B$29:$H$35,IF(LEFT(A119,3)="PLS",6,IF(LEFT(A119,4)="PLUS",2,IF(LEFT(A119,4)="PLAI",4))))</f>
        <v>#N/A</v>
      </c>
      <c r="K119" s="50"/>
      <c r="L119" s="50"/>
      <c r="M119" s="51">
        <f t="shared" si="23"/>
        <v>0</v>
      </c>
      <c r="N119" s="52" t="s">
        <v>60</v>
      </c>
      <c r="O119" s="51" t="str">
        <f>IF($A119="PLAI-adapté",IF($M$7=2,VLOOKUP($N119,Donnees!$G$6:$K$11,5,0),VLOOKUP($N119,Donnees!$G$6:$K$11,4,0)),"")</f>
        <v/>
      </c>
      <c r="P119" s="53" t="str">
        <f t="shared" si="24"/>
        <v/>
      </c>
      <c r="Q119" s="54" t="str">
        <f t="shared" si="20"/>
        <v/>
      </c>
      <c r="R119" s="39"/>
      <c r="V119" s="92"/>
    </row>
    <row r="120" spans="1:1018">
      <c r="A120" s="102"/>
      <c r="B120" s="43"/>
      <c r="C120" s="44"/>
      <c r="D120" s="44"/>
      <c r="E120" s="44"/>
      <c r="F120" s="45"/>
      <c r="G120" s="46"/>
      <c r="H120" s="47"/>
      <c r="I120" s="48" t="b">
        <f t="shared" si="22"/>
        <v>0</v>
      </c>
      <c r="J120" s="49" t="e">
        <f>VLOOKUP(G120,'4. Fiche prépa conv APL_RS'!$B$29:$H$35,IF(LEFT(A120,3)="PLS",6,IF(LEFT(A120,4)="PLUS",2,IF(LEFT(A120,4)="PLAI",4))))</f>
        <v>#N/A</v>
      </c>
      <c r="K120" s="50"/>
      <c r="L120" s="50"/>
      <c r="M120" s="51">
        <f t="shared" si="23"/>
        <v>0</v>
      </c>
      <c r="N120" s="52" t="s">
        <v>60</v>
      </c>
      <c r="O120" s="51" t="str">
        <f>IF($A120="PLAI-adapté",IF($M$7=2,VLOOKUP($N120,Donnees!$G$6:$K$11,5,0),VLOOKUP($N120,Donnees!$G$6:$K$11,4,0)),"")</f>
        <v/>
      </c>
      <c r="P120" s="53" t="str">
        <f t="shared" si="24"/>
        <v/>
      </c>
      <c r="Q120" s="54" t="str">
        <f t="shared" si="20"/>
        <v/>
      </c>
      <c r="R120" s="39"/>
    </row>
    <row r="121" spans="1:1018">
      <c r="A121" s="102"/>
      <c r="B121" s="43"/>
      <c r="C121" s="44"/>
      <c r="D121" s="44"/>
      <c r="E121" s="44"/>
      <c r="F121" s="45"/>
      <c r="G121" s="46"/>
      <c r="H121" s="47"/>
      <c r="I121" s="48" t="b">
        <f t="shared" si="22"/>
        <v>0</v>
      </c>
      <c r="J121" s="49" t="e">
        <f>VLOOKUP(G121,'4. Fiche prépa conv APL_RS'!$B$29:$H$35,IF(LEFT(A121,3)="PLS",6,IF(LEFT(A121,4)="PLUS",2,IF(LEFT(A121,4)="PLAI",4))))</f>
        <v>#N/A</v>
      </c>
      <c r="K121" s="50"/>
      <c r="L121" s="50"/>
      <c r="M121" s="51">
        <f t="shared" si="23"/>
        <v>0</v>
      </c>
      <c r="N121" s="52" t="s">
        <v>60</v>
      </c>
      <c r="O121" s="51" t="str">
        <f>IF($A121="PLAI-adapté",IF($M$7=2,VLOOKUP($N121,Donnees!$G$6:$K$11,5,0),VLOOKUP($N121,Donnees!$G$6:$K$11,4,0)),"")</f>
        <v/>
      </c>
      <c r="P121" s="53" t="str">
        <f t="shared" si="24"/>
        <v/>
      </c>
      <c r="Q121" s="54" t="str">
        <f t="shared" si="20"/>
        <v/>
      </c>
      <c r="R121" s="39"/>
    </row>
    <row r="122" spans="1:1018" ht="15.75">
      <c r="A122" s="102"/>
      <c r="B122" s="43"/>
      <c r="C122" s="44"/>
      <c r="D122" s="44"/>
      <c r="E122" s="44"/>
      <c r="F122" s="45"/>
      <c r="G122" s="46"/>
      <c r="H122" s="47"/>
      <c r="I122" s="48" t="b">
        <f t="shared" si="22"/>
        <v>0</v>
      </c>
      <c r="J122" s="49" t="e">
        <f>VLOOKUP(G122,'4. Fiche prépa conv APL_RS'!$B$29:$H$35,IF(LEFT(A122,3)="PLS",6,IF(LEFT(A122,4)="PLUS",2,IF(LEFT(A122,4)="PLAI",4))))</f>
        <v>#N/A</v>
      </c>
      <c r="K122" s="50"/>
      <c r="L122" s="50"/>
      <c r="M122" s="51">
        <f t="shared" si="23"/>
        <v>0</v>
      </c>
      <c r="N122" s="52" t="s">
        <v>60</v>
      </c>
      <c r="O122" s="51" t="str">
        <f>IF($A122="PLAI-adapté",IF($M$7=2,VLOOKUP($N122,Donnees!$G$6:$K$11,5,0),VLOOKUP($N122,Donnees!$G$6:$K$11,4,0)),"")</f>
        <v/>
      </c>
      <c r="P122" s="53" t="str">
        <f t="shared" si="24"/>
        <v/>
      </c>
      <c r="Q122" s="54" t="str">
        <f t="shared" si="20"/>
        <v/>
      </c>
      <c r="R122" s="39"/>
      <c r="V122" s="92"/>
    </row>
    <row r="123" spans="1:1018" ht="15.75">
      <c r="A123" s="102"/>
      <c r="B123" s="43"/>
      <c r="C123" s="44"/>
      <c r="D123" s="44"/>
      <c r="E123" s="44"/>
      <c r="F123" s="45"/>
      <c r="G123" s="46"/>
      <c r="H123" s="47"/>
      <c r="I123" s="48" t="b">
        <f t="shared" si="22"/>
        <v>0</v>
      </c>
      <c r="J123" s="49" t="e">
        <f>VLOOKUP(G123,'4. Fiche prépa conv APL_RS'!$B$29:$H$35,IF(LEFT(A123,3)="PLS",6,IF(LEFT(A123,4)="PLUS",2,IF(LEFT(A123,4)="PLAI",4))))</f>
        <v>#N/A</v>
      </c>
      <c r="K123" s="50"/>
      <c r="L123" s="50"/>
      <c r="M123" s="51">
        <f t="shared" si="23"/>
        <v>0</v>
      </c>
      <c r="N123" s="52" t="s">
        <v>60</v>
      </c>
      <c r="O123" s="51" t="str">
        <f>IF($A123="PLAI-adapté",IF($M$7=2,VLOOKUP($N123,Donnees!$G$6:$K$11,5,0),VLOOKUP($N123,Donnees!$G$6:$K$11,4,0)),"")</f>
        <v/>
      </c>
      <c r="P123" s="53" t="str">
        <f t="shared" si="24"/>
        <v/>
      </c>
      <c r="Q123" s="54" t="str">
        <f t="shared" si="20"/>
        <v/>
      </c>
      <c r="R123" s="39"/>
      <c r="V123" s="92"/>
    </row>
    <row r="124" spans="1:1018" ht="15.75">
      <c r="A124" s="102"/>
      <c r="B124" s="43"/>
      <c r="C124" s="44"/>
      <c r="D124" s="44"/>
      <c r="E124" s="44"/>
      <c r="F124" s="45"/>
      <c r="G124" s="46"/>
      <c r="H124" s="47"/>
      <c r="I124" s="48" t="b">
        <f t="shared" si="22"/>
        <v>0</v>
      </c>
      <c r="J124" s="49" t="e">
        <f>VLOOKUP(G124,'4. Fiche prépa conv APL_RS'!$B$29:$H$35,IF(LEFT(A124,3)="PLS",6,IF(LEFT(A124,4)="PLUS",2,IF(LEFT(A124,4)="PLAI",4))))</f>
        <v>#N/A</v>
      </c>
      <c r="K124" s="50"/>
      <c r="L124" s="50"/>
      <c r="M124" s="51">
        <f t="shared" si="23"/>
        <v>0</v>
      </c>
      <c r="N124" s="52" t="s">
        <v>60</v>
      </c>
      <c r="O124" s="51" t="str">
        <f>IF($A124="PLAI-adapté",IF($M$7=2,VLOOKUP($N124,Donnees!$G$6:$K$11,5,0),VLOOKUP($N124,Donnees!$G$6:$K$11,4,0)),"")</f>
        <v/>
      </c>
      <c r="P124" s="53" t="str">
        <f t="shared" si="24"/>
        <v/>
      </c>
      <c r="Q124" s="54" t="str">
        <f t="shared" si="20"/>
        <v/>
      </c>
      <c r="R124" s="39"/>
      <c r="V124" s="92"/>
    </row>
    <row r="125" spans="1:1018" ht="15.75">
      <c r="A125" s="102"/>
      <c r="B125" s="43"/>
      <c r="C125" s="44"/>
      <c r="D125" s="44"/>
      <c r="E125" s="44"/>
      <c r="F125" s="45"/>
      <c r="G125" s="46"/>
      <c r="H125" s="47"/>
      <c r="I125" s="48" t="b">
        <f t="shared" si="22"/>
        <v>0</v>
      </c>
      <c r="J125" s="49" t="e">
        <f>VLOOKUP(G125,'4. Fiche prépa conv APL_RS'!$B$29:$H$35,IF(LEFT(A125,3)="PLS",6,IF(LEFT(A125,4)="PLUS",2,IF(LEFT(A125,4)="PLAI",4))))</f>
        <v>#N/A</v>
      </c>
      <c r="K125" s="50"/>
      <c r="L125" s="50"/>
      <c r="M125" s="51">
        <f t="shared" si="23"/>
        <v>0</v>
      </c>
      <c r="N125" s="52" t="s">
        <v>60</v>
      </c>
      <c r="O125" s="51" t="str">
        <f>IF($A125="PLAI-adapté",IF($M$7=2,VLOOKUP($N125,Donnees!$G$6:$K$11,5,0),VLOOKUP($N125,Donnees!$G$6:$K$11,4,0)),"")</f>
        <v/>
      </c>
      <c r="P125" s="53" t="str">
        <f t="shared" si="24"/>
        <v/>
      </c>
      <c r="Q125" s="54" t="str">
        <f t="shared" si="20"/>
        <v/>
      </c>
      <c r="R125" s="39"/>
      <c r="V125" s="92"/>
    </row>
    <row r="126" spans="1:1018" ht="15.75">
      <c r="A126" s="102"/>
      <c r="B126" s="43"/>
      <c r="C126" s="44"/>
      <c r="D126" s="44"/>
      <c r="E126" s="44"/>
      <c r="F126" s="45"/>
      <c r="G126" s="46"/>
      <c r="H126" s="47"/>
      <c r="I126" s="48" t="b">
        <f t="shared" si="22"/>
        <v>0</v>
      </c>
      <c r="J126" s="49" t="e">
        <f>VLOOKUP(G126,'4. Fiche prépa conv APL_RS'!$B$29:$H$35,IF(LEFT(A126,3)="PLS",6,IF(LEFT(A126,4)="PLUS",2,IF(LEFT(A126,4)="PLAI",4))))</f>
        <v>#N/A</v>
      </c>
      <c r="K126" s="50"/>
      <c r="L126" s="50"/>
      <c r="M126" s="51">
        <f t="shared" si="23"/>
        <v>0</v>
      </c>
      <c r="N126" s="52" t="s">
        <v>60</v>
      </c>
      <c r="O126" s="51" t="str">
        <f>IF($A126="PLAI-adapté",IF($M$7=2,VLOOKUP($N126,Donnees!$G$6:$K$11,5,0),VLOOKUP($N126,Donnees!$G$6:$K$11,4,0)),"")</f>
        <v/>
      </c>
      <c r="P126" s="53" t="str">
        <f t="shared" si="24"/>
        <v/>
      </c>
      <c r="Q126" s="54" t="str">
        <f t="shared" si="20"/>
        <v/>
      </c>
      <c r="R126" s="39"/>
      <c r="V126" s="92"/>
    </row>
    <row r="127" spans="1:1018" ht="15.75">
      <c r="A127" s="102"/>
      <c r="B127" s="43"/>
      <c r="C127" s="44"/>
      <c r="D127" s="44"/>
      <c r="E127" s="44"/>
      <c r="F127" s="45"/>
      <c r="G127" s="46"/>
      <c r="H127" s="47"/>
      <c r="I127" s="48" t="b">
        <f t="shared" si="22"/>
        <v>0</v>
      </c>
      <c r="J127" s="49" t="e">
        <f>VLOOKUP(G127,'4. Fiche prépa conv APL_RS'!$B$29:$H$35,IF(LEFT(A127,3)="PLS",6,IF(LEFT(A127,4)="PLUS",2,IF(LEFT(A127,4)="PLAI",4))))</f>
        <v>#N/A</v>
      </c>
      <c r="K127" s="50"/>
      <c r="L127" s="50"/>
      <c r="M127" s="51">
        <f t="shared" si="23"/>
        <v>0</v>
      </c>
      <c r="N127" s="52" t="s">
        <v>60</v>
      </c>
      <c r="O127" s="51" t="str">
        <f>IF($A127="PLAI-adapté",IF($M$7=2,VLOOKUP($N127,Donnees!$G$6:$K$11,5,0),VLOOKUP($N127,Donnees!$G$6:$K$11,4,0)),"")</f>
        <v/>
      </c>
      <c r="P127" s="53" t="str">
        <f t="shared" si="24"/>
        <v/>
      </c>
      <c r="Q127" s="54" t="str">
        <f t="shared" si="20"/>
        <v/>
      </c>
      <c r="R127" s="39"/>
      <c r="V127" s="92"/>
    </row>
    <row r="128" spans="1:1018" ht="15.75">
      <c r="A128" s="102"/>
      <c r="B128" s="43"/>
      <c r="C128" s="44"/>
      <c r="D128" s="44"/>
      <c r="E128" s="44"/>
      <c r="F128" s="45"/>
      <c r="G128" s="46"/>
      <c r="H128" s="47"/>
      <c r="I128" s="48" t="b">
        <f t="shared" si="22"/>
        <v>0</v>
      </c>
      <c r="J128" s="49" t="e">
        <f>VLOOKUP(G128,'4. Fiche prépa conv APL_RS'!$B$29:$H$35,IF(LEFT(A128,3)="PLS",6,IF(LEFT(A128,4)="PLUS",2,IF(LEFT(A128,4)="PLAI",4))))</f>
        <v>#N/A</v>
      </c>
      <c r="K128" s="50"/>
      <c r="L128" s="50"/>
      <c r="M128" s="51">
        <f t="shared" si="23"/>
        <v>0</v>
      </c>
      <c r="N128" s="52" t="s">
        <v>60</v>
      </c>
      <c r="O128" s="51" t="str">
        <f>IF($A128="PLAI-adapté",IF($M$7=2,VLOOKUP($N128,Donnees!$G$6:$K$11,5,0),VLOOKUP($N128,Donnees!$G$6:$K$11,4,0)),"")</f>
        <v/>
      </c>
      <c r="P128" s="53" t="str">
        <f t="shared" si="24"/>
        <v/>
      </c>
      <c r="Q128" s="54" t="str">
        <f t="shared" si="20"/>
        <v/>
      </c>
      <c r="R128" s="39"/>
      <c r="V128" s="92"/>
    </row>
    <row r="129" spans="1:26" ht="15.75">
      <c r="A129" s="102"/>
      <c r="B129" s="43"/>
      <c r="C129" s="62"/>
      <c r="D129" s="62"/>
      <c r="E129" s="62"/>
      <c r="F129" s="45"/>
      <c r="G129" s="46"/>
      <c r="H129" s="64"/>
      <c r="I129" s="48" t="b">
        <f t="shared" si="22"/>
        <v>0</v>
      </c>
      <c r="J129" s="49" t="e">
        <f>VLOOKUP(G129,'4. Fiche prépa conv APL_RS'!$B$29:$H$35,IF(LEFT(A129,3)="PLS",6,IF(LEFT(A129,4)="PLUS",2,IF(LEFT(A129,4)="PLAI",4))))</f>
        <v>#N/A</v>
      </c>
      <c r="K129" s="50"/>
      <c r="L129" s="50"/>
      <c r="M129" s="51">
        <f t="shared" si="23"/>
        <v>0</v>
      </c>
      <c r="N129" s="52" t="s">
        <v>60</v>
      </c>
      <c r="O129" s="51" t="str">
        <f>IF($A129="PLAI-adapté",IF($M$7=2,VLOOKUP($N129,Donnees!$G$6:$K$11,5,0),VLOOKUP($N129,Donnees!$G$6:$K$11,4,0)),"")</f>
        <v/>
      </c>
      <c r="P129" s="53" t="str">
        <f t="shared" si="24"/>
        <v/>
      </c>
      <c r="Q129" s="54" t="str">
        <f t="shared" si="20"/>
        <v/>
      </c>
      <c r="R129" s="39"/>
      <c r="V129" s="92"/>
      <c r="X129" s="97"/>
      <c r="Y129" s="98"/>
    </row>
    <row r="130" spans="1:26" ht="15.75">
      <c r="A130" s="102"/>
      <c r="B130" s="43"/>
      <c r="C130" s="62"/>
      <c r="D130" s="62"/>
      <c r="E130" s="62"/>
      <c r="F130" s="45"/>
      <c r="G130" s="46"/>
      <c r="H130" s="64"/>
      <c r="I130" s="48" t="b">
        <f t="shared" si="22"/>
        <v>0</v>
      </c>
      <c r="J130" s="49" t="e">
        <f>VLOOKUP(G130,'4. Fiche prépa conv APL_RS'!$B$29:$H$35,IF(LEFT(A130,3)="PLS",6,IF(LEFT(A130,4)="PLUS",2,IF(LEFT(A130,4)="PLAI",4))))</f>
        <v>#N/A</v>
      </c>
      <c r="K130" s="50"/>
      <c r="L130" s="50"/>
      <c r="M130" s="51">
        <f t="shared" si="23"/>
        <v>0</v>
      </c>
      <c r="N130" s="52" t="s">
        <v>60</v>
      </c>
      <c r="O130" s="51" t="str">
        <f>IF($A130="PLAI-adapté",IF($M$7=2,VLOOKUP($N130,Donnees!$G$6:$K$11,5,0),VLOOKUP($N130,Donnees!$G$6:$K$11,4,0)),"")</f>
        <v/>
      </c>
      <c r="P130" s="53" t="str">
        <f t="shared" si="24"/>
        <v/>
      </c>
      <c r="Q130" s="54" t="str">
        <f t="shared" si="20"/>
        <v/>
      </c>
      <c r="R130" s="39"/>
      <c r="V130" s="92"/>
      <c r="X130" s="99"/>
      <c r="Y130" s="99"/>
    </row>
    <row r="131" spans="1:26" ht="15.75">
      <c r="A131" s="102"/>
      <c r="B131" s="43"/>
      <c r="C131" s="62"/>
      <c r="D131" s="62"/>
      <c r="E131" s="62"/>
      <c r="F131" s="45"/>
      <c r="G131" s="46"/>
      <c r="H131" s="64"/>
      <c r="I131" s="48" t="b">
        <f t="shared" si="22"/>
        <v>0</v>
      </c>
      <c r="J131" s="49" t="e">
        <f>VLOOKUP(G131,'4. Fiche prépa conv APL_RS'!$B$29:$H$35,IF(LEFT(A131,3)="PLS",6,IF(LEFT(A131,4)="PLUS",2,IF(LEFT(A131,4)="PLAI",4))))</f>
        <v>#N/A</v>
      </c>
      <c r="K131" s="50"/>
      <c r="L131" s="50"/>
      <c r="M131" s="51">
        <f t="shared" si="23"/>
        <v>0</v>
      </c>
      <c r="N131" s="52" t="s">
        <v>60</v>
      </c>
      <c r="O131" s="51" t="str">
        <f>IF($A131="PLAI-adapté",IF($M$7=2,VLOOKUP($N131,Donnees!$G$6:$K$11,5,0),VLOOKUP($N131,Donnees!$G$6:$K$11,4,0)),"")</f>
        <v/>
      </c>
      <c r="P131" s="53" t="str">
        <f t="shared" si="24"/>
        <v/>
      </c>
      <c r="Q131" s="54" t="str">
        <f t="shared" si="20"/>
        <v/>
      </c>
      <c r="R131" s="39"/>
      <c r="V131" s="92"/>
      <c r="X131" s="98"/>
      <c r="Y131" s="92"/>
    </row>
    <row r="132" spans="1:26" ht="15.75">
      <c r="A132" s="102"/>
      <c r="B132" s="43"/>
      <c r="C132" s="62"/>
      <c r="D132" s="62"/>
      <c r="E132" s="62"/>
      <c r="F132" s="45"/>
      <c r="G132" s="46"/>
      <c r="H132" s="64"/>
      <c r="I132" s="48" t="b">
        <f t="shared" si="22"/>
        <v>0</v>
      </c>
      <c r="J132" s="49" t="e">
        <f>VLOOKUP(G132,'4. Fiche prépa conv APL_RS'!$B$29:$H$35,IF(LEFT(A132,3)="PLS",6,IF(LEFT(A132,4)="PLUS",2,IF(LEFT(A132,4)="PLAI",4))))</f>
        <v>#N/A</v>
      </c>
      <c r="K132" s="50"/>
      <c r="L132" s="50"/>
      <c r="M132" s="51">
        <f t="shared" si="23"/>
        <v>0</v>
      </c>
      <c r="N132" s="52" t="s">
        <v>60</v>
      </c>
      <c r="O132" s="51" t="str">
        <f>IF($A132="PLAI-adapté",IF($M$7=2,VLOOKUP($N132,Donnees!$G$6:$K$11,5,0),VLOOKUP($N132,Donnees!$G$6:$K$11,4,0)),"")</f>
        <v/>
      </c>
      <c r="P132" s="53" t="str">
        <f t="shared" si="24"/>
        <v/>
      </c>
      <c r="Q132" s="54" t="str">
        <f t="shared" si="20"/>
        <v/>
      </c>
      <c r="R132" s="39"/>
      <c r="V132" s="92"/>
    </row>
    <row r="133" spans="1:26" ht="15.75">
      <c r="A133" s="102"/>
      <c r="B133" s="43"/>
      <c r="C133" s="62"/>
      <c r="D133" s="62"/>
      <c r="E133" s="62"/>
      <c r="F133" s="45"/>
      <c r="G133" s="46"/>
      <c r="H133" s="64"/>
      <c r="I133" s="48" t="b">
        <f t="shared" si="22"/>
        <v>0</v>
      </c>
      <c r="J133" s="49" t="e">
        <f>VLOOKUP(G133,'4. Fiche prépa conv APL_RS'!$B$29:$H$35,IF(LEFT(A133,3)="PLS",6,IF(LEFT(A133,4)="PLUS",2,IF(LEFT(A133,4)="PLAI",4))))</f>
        <v>#N/A</v>
      </c>
      <c r="K133" s="50"/>
      <c r="L133" s="50"/>
      <c r="M133" s="51">
        <f t="shared" si="23"/>
        <v>0</v>
      </c>
      <c r="N133" s="52" t="s">
        <v>60</v>
      </c>
      <c r="O133" s="51" t="str">
        <f>IF($A133="PLAI-adapté",IF($M$7=2,VLOOKUP($N133,Donnees!$G$6:$K$11,5,0),VLOOKUP($N133,Donnees!$G$6:$K$11,4,0)),"")</f>
        <v/>
      </c>
      <c r="P133" s="53" t="str">
        <f t="shared" si="24"/>
        <v/>
      </c>
      <c r="Q133" s="54" t="str">
        <f t="shared" si="20"/>
        <v/>
      </c>
      <c r="R133" s="39"/>
      <c r="V133" s="92"/>
      <c r="W133" s="92"/>
      <c r="X133" s="100"/>
      <c r="Y133" s="100"/>
      <c r="Z133" s="99"/>
    </row>
    <row r="134" spans="1:26" ht="15.75">
      <c r="A134" s="102"/>
      <c r="B134" s="43"/>
      <c r="C134" s="62"/>
      <c r="D134" s="62"/>
      <c r="E134" s="62"/>
      <c r="F134" s="45"/>
      <c r="G134" s="46"/>
      <c r="H134" s="64"/>
      <c r="I134" s="48" t="b">
        <f t="shared" si="22"/>
        <v>0</v>
      </c>
      <c r="J134" s="49" t="e">
        <f>VLOOKUP(G134,'4. Fiche prépa conv APL_RS'!$B$29:$H$35,IF(LEFT(A134,3)="PLS",6,IF(LEFT(A134,4)="PLUS",2,IF(LEFT(A134,4)="PLAI",4))))</f>
        <v>#N/A</v>
      </c>
      <c r="K134" s="50"/>
      <c r="L134" s="50"/>
      <c r="M134" s="51">
        <f t="shared" si="23"/>
        <v>0</v>
      </c>
      <c r="N134" s="52" t="s">
        <v>60</v>
      </c>
      <c r="O134" s="51" t="str">
        <f>IF($A134="PLAI-adapté",IF($M$7=2,VLOOKUP($N134,Donnees!$G$6:$K$11,5,0),VLOOKUP($N134,Donnees!$G$6:$K$11,4,0)),"")</f>
        <v/>
      </c>
      <c r="P134" s="53" t="str">
        <f t="shared" si="24"/>
        <v/>
      </c>
      <c r="Q134" s="54" t="str">
        <f t="shared" si="20"/>
        <v/>
      </c>
      <c r="R134" s="39"/>
      <c r="V134" s="92"/>
      <c r="W134" s="92"/>
      <c r="X134" s="99"/>
      <c r="Y134" s="100"/>
      <c r="Z134" s="100"/>
    </row>
    <row r="135" spans="1:26" ht="15.75">
      <c r="A135" s="102"/>
      <c r="B135" s="43"/>
      <c r="C135" s="62"/>
      <c r="D135" s="62"/>
      <c r="E135" s="62"/>
      <c r="F135" s="45"/>
      <c r="G135" s="46"/>
      <c r="H135" s="64"/>
      <c r="I135" s="48" t="b">
        <f t="shared" si="22"/>
        <v>0</v>
      </c>
      <c r="J135" s="49" t="e">
        <f>VLOOKUP(G135,'4. Fiche prépa conv APL_RS'!$B$29:$H$35,IF(LEFT(A135,3)="PLS",6,IF(LEFT(A135,4)="PLUS",2,IF(LEFT(A135,4)="PLAI",4))))</f>
        <v>#N/A</v>
      </c>
      <c r="K135" s="50"/>
      <c r="L135" s="50"/>
      <c r="M135" s="51">
        <f t="shared" si="23"/>
        <v>0</v>
      </c>
      <c r="N135" s="52" t="s">
        <v>60</v>
      </c>
      <c r="O135" s="51" t="str">
        <f>IF($A135="PLAI-adapté",IF($M$7=2,VLOOKUP($N135,Donnees!$G$6:$K$11,5,0),VLOOKUP($N135,Donnees!$G$6:$K$11,4,0)),"")</f>
        <v/>
      </c>
      <c r="P135" s="53" t="str">
        <f t="shared" si="24"/>
        <v/>
      </c>
      <c r="Q135" s="54" t="str">
        <f t="shared" si="20"/>
        <v/>
      </c>
      <c r="R135" s="39"/>
      <c r="V135" s="92"/>
      <c r="W135" s="98"/>
      <c r="X135" s="99"/>
      <c r="Y135" s="100"/>
      <c r="Z135" s="100"/>
    </row>
    <row r="136" spans="1:26" ht="15.75">
      <c r="A136" s="102"/>
      <c r="B136" s="43"/>
      <c r="C136" s="62"/>
      <c r="D136" s="62"/>
      <c r="E136" s="62"/>
      <c r="F136" s="45"/>
      <c r="G136" s="46"/>
      <c r="H136" s="64"/>
      <c r="I136" s="48" t="b">
        <f t="shared" si="22"/>
        <v>0</v>
      </c>
      <c r="J136" s="49" t="e">
        <f>VLOOKUP(G136,'4. Fiche prépa conv APL_RS'!$B$29:$H$35,IF(LEFT(A136,3)="PLS",6,IF(LEFT(A136,4)="PLUS",2,IF(LEFT(A136,4)="PLAI",4))))</f>
        <v>#N/A</v>
      </c>
      <c r="K136" s="50"/>
      <c r="L136" s="50"/>
      <c r="M136" s="51">
        <f t="shared" si="23"/>
        <v>0</v>
      </c>
      <c r="N136" s="52" t="s">
        <v>60</v>
      </c>
      <c r="O136" s="51" t="str">
        <f>IF($A136="PLAI-adapté",IF($M$7=2,VLOOKUP($N136,Donnees!$G$6:$K$11,5,0),VLOOKUP($N136,Donnees!$G$6:$K$11,4,0)),"")</f>
        <v/>
      </c>
      <c r="P136" s="53" t="str">
        <f t="shared" si="24"/>
        <v/>
      </c>
      <c r="Q136" s="54" t="str">
        <f t="shared" si="20"/>
        <v/>
      </c>
      <c r="R136" s="39"/>
      <c r="X136" s="99"/>
      <c r="Y136" s="100"/>
      <c r="Z136" s="100"/>
    </row>
    <row r="137" spans="1:26">
      <c r="A137" s="102"/>
      <c r="B137" s="43"/>
      <c r="C137" s="62"/>
      <c r="D137" s="62"/>
      <c r="E137" s="62"/>
      <c r="F137" s="45"/>
      <c r="G137" s="46"/>
      <c r="H137" s="64"/>
      <c r="I137" s="48" t="b">
        <f t="shared" si="22"/>
        <v>0</v>
      </c>
      <c r="J137" s="49" t="e">
        <f>VLOOKUP(G137,'4. Fiche prépa conv APL_RS'!$B$29:$H$35,IF(LEFT(A137,3)="PLS",6,IF(LEFT(A137,4)="PLUS",2,IF(LEFT(A137,4)="PLAI",4))))</f>
        <v>#N/A</v>
      </c>
      <c r="K137" s="50"/>
      <c r="L137" s="50"/>
      <c r="M137" s="51">
        <f t="shared" si="23"/>
        <v>0</v>
      </c>
      <c r="N137" s="52" t="s">
        <v>60</v>
      </c>
      <c r="O137" s="51" t="str">
        <f>IF($A137="PLAI-adapté",IF($M$7=2,VLOOKUP($N137,Donnees!$G$6:$K$11,5,0),VLOOKUP($N137,Donnees!$G$6:$K$11,4,0)),"")</f>
        <v/>
      </c>
      <c r="P137" s="53" t="str">
        <f t="shared" si="24"/>
        <v/>
      </c>
      <c r="Q137" s="54" t="str">
        <f t="shared" si="20"/>
        <v/>
      </c>
      <c r="R137" s="39"/>
    </row>
    <row r="138" spans="1:26">
      <c r="A138" s="102"/>
      <c r="B138" s="43"/>
      <c r="C138" s="62"/>
      <c r="D138" s="62"/>
      <c r="E138" s="62"/>
      <c r="F138" s="45"/>
      <c r="G138" s="46"/>
      <c r="H138" s="64"/>
      <c r="I138" s="48" t="b">
        <f t="shared" si="22"/>
        <v>0</v>
      </c>
      <c r="J138" s="49" t="e">
        <f>VLOOKUP(G138,'4. Fiche prépa conv APL_RS'!$B$29:$H$35,IF(LEFT(A138,3)="PLS",6,IF(LEFT(A138,4)="PLUS",2,IF(LEFT(A138,4)="PLAI",4))))</f>
        <v>#N/A</v>
      </c>
      <c r="K138" s="50"/>
      <c r="L138" s="50"/>
      <c r="M138" s="51">
        <f t="shared" si="23"/>
        <v>0</v>
      </c>
      <c r="N138" s="52" t="s">
        <v>60</v>
      </c>
      <c r="O138" s="51" t="str">
        <f>IF($A138="PLAI-adapté",IF($M$7=2,VLOOKUP($N138,Donnees!$G$6:$K$11,5,0),VLOOKUP($N138,Donnees!$G$6:$K$11,4,0)),"")</f>
        <v/>
      </c>
      <c r="P138" s="53" t="str">
        <f t="shared" si="24"/>
        <v/>
      </c>
      <c r="Q138" s="54" t="str">
        <f t="shared" si="20"/>
        <v/>
      </c>
      <c r="R138" s="39"/>
    </row>
    <row r="139" spans="1:26">
      <c r="A139" s="102"/>
      <c r="B139" s="43"/>
      <c r="C139" s="62"/>
      <c r="D139" s="62"/>
      <c r="E139" s="62"/>
      <c r="F139" s="45"/>
      <c r="G139" s="46"/>
      <c r="H139" s="64"/>
      <c r="I139" s="48" t="b">
        <f t="shared" si="22"/>
        <v>0</v>
      </c>
      <c r="J139" s="49" t="e">
        <f>VLOOKUP(G139,'4. Fiche prépa conv APL_RS'!$B$29:$H$35,IF(LEFT(A139,3)="PLS",6,IF(LEFT(A139,4)="PLUS",2,IF(LEFT(A139,4)="PLAI",4))))</f>
        <v>#N/A</v>
      </c>
      <c r="K139" s="50"/>
      <c r="L139" s="50"/>
      <c r="M139" s="51">
        <f t="shared" si="23"/>
        <v>0</v>
      </c>
      <c r="N139" s="52" t="s">
        <v>60</v>
      </c>
      <c r="O139" s="51" t="str">
        <f>IF($A139="PLAI-adapté",IF($M$7=2,VLOOKUP($N139,Donnees!$G$6:$K$11,5,0),VLOOKUP($N139,Donnees!$G$6:$K$11,4,0)),"")</f>
        <v/>
      </c>
      <c r="P139" s="53" t="str">
        <f t="shared" si="24"/>
        <v/>
      </c>
      <c r="Q139" s="54" t="str">
        <f t="shared" si="20"/>
        <v/>
      </c>
      <c r="R139" s="39"/>
    </row>
    <row r="140" spans="1:26">
      <c r="A140" s="102"/>
      <c r="B140" s="43"/>
      <c r="C140" s="62"/>
      <c r="D140" s="62"/>
      <c r="E140" s="62"/>
      <c r="F140" s="45"/>
      <c r="G140" s="46"/>
      <c r="H140" s="64"/>
      <c r="I140" s="48" t="b">
        <f t="shared" si="22"/>
        <v>0</v>
      </c>
      <c r="J140" s="49" t="e">
        <f>VLOOKUP(G140,'4. Fiche prépa conv APL_RS'!$B$29:$H$35,IF(LEFT(A140,3)="PLS",6,IF(LEFT(A140,4)="PLUS",2,IF(LEFT(A140,4)="PLAI",4))))</f>
        <v>#N/A</v>
      </c>
      <c r="K140" s="50"/>
      <c r="L140" s="50"/>
      <c r="M140" s="51">
        <f t="shared" si="23"/>
        <v>0</v>
      </c>
      <c r="N140" s="52" t="s">
        <v>60</v>
      </c>
      <c r="O140" s="51" t="str">
        <f>IF($A140="PLAI-adapté",IF($M$7=2,VLOOKUP($N140,Donnees!$G$6:$K$11,5,0),VLOOKUP($N140,Donnees!$G$6:$K$11,4,0)),"")</f>
        <v/>
      </c>
      <c r="P140" s="53" t="str">
        <f t="shared" si="24"/>
        <v/>
      </c>
      <c r="Q140" s="54" t="str">
        <f t="shared" si="20"/>
        <v/>
      </c>
      <c r="R140" s="39"/>
    </row>
    <row r="141" spans="1:26">
      <c r="A141" s="102"/>
      <c r="B141" s="43"/>
      <c r="C141" s="62"/>
      <c r="D141" s="62"/>
      <c r="E141" s="62"/>
      <c r="F141" s="45"/>
      <c r="G141" s="46"/>
      <c r="H141" s="64"/>
      <c r="I141" s="48" t="b">
        <f t="shared" si="22"/>
        <v>0</v>
      </c>
      <c r="J141" s="49" t="e">
        <f>VLOOKUP(G141,'4. Fiche prépa conv APL_RS'!$B$29:$H$35,IF(LEFT(A141,3)="PLS",6,IF(LEFT(A141,4)="PLUS",2,IF(LEFT(A141,4)="PLAI",4))))</f>
        <v>#N/A</v>
      </c>
      <c r="K141" s="50"/>
      <c r="L141" s="50"/>
      <c r="M141" s="51">
        <f t="shared" si="23"/>
        <v>0</v>
      </c>
      <c r="N141" s="52" t="s">
        <v>60</v>
      </c>
      <c r="O141" s="51" t="str">
        <f>IF($A141="PLAI-adapté",IF($M$7=2,VLOOKUP($N141,Donnees!$G$6:$K$11,5,0),VLOOKUP($N141,Donnees!$G$6:$K$11,4,0)),"")</f>
        <v/>
      </c>
      <c r="P141" s="53" t="str">
        <f t="shared" si="24"/>
        <v/>
      </c>
      <c r="Q141" s="54" t="str">
        <f t="shared" si="20"/>
        <v/>
      </c>
      <c r="R141" s="39"/>
    </row>
    <row r="142" spans="1:26">
      <c r="A142" s="102"/>
      <c r="B142" s="43"/>
      <c r="C142" s="62"/>
      <c r="D142" s="62"/>
      <c r="E142" s="62"/>
      <c r="F142" s="45"/>
      <c r="G142" s="46"/>
      <c r="H142" s="64"/>
      <c r="I142" s="48" t="b">
        <f t="shared" si="22"/>
        <v>0</v>
      </c>
      <c r="J142" s="49" t="e">
        <f>VLOOKUP(G142,'4. Fiche prépa conv APL_RS'!$B$29:$H$35,IF(LEFT(A142,3)="PLS",6,IF(LEFT(A142,4)="PLUS",2,IF(LEFT(A142,4)="PLAI",4))))</f>
        <v>#N/A</v>
      </c>
      <c r="K142" s="50"/>
      <c r="L142" s="50"/>
      <c r="M142" s="51">
        <f t="shared" si="23"/>
        <v>0</v>
      </c>
      <c r="N142" s="52" t="s">
        <v>60</v>
      </c>
      <c r="O142" s="51" t="str">
        <f>IF($A142="PLAI-adapté",IF($M$7=2,VLOOKUP($N142,Donnees!$G$6:$K$11,5,0),VLOOKUP($N142,Donnees!$G$6:$K$11,4,0)),"")</f>
        <v/>
      </c>
      <c r="P142" s="53" t="str">
        <f t="shared" si="24"/>
        <v/>
      </c>
      <c r="Q142" s="54" t="str">
        <f t="shared" si="20"/>
        <v/>
      </c>
      <c r="R142" s="39"/>
    </row>
    <row r="143" spans="1:26">
      <c r="A143" s="102"/>
      <c r="B143" s="43"/>
      <c r="C143" s="62"/>
      <c r="D143" s="62"/>
      <c r="E143" s="62"/>
      <c r="F143" s="45"/>
      <c r="G143" s="46"/>
      <c r="H143" s="64"/>
      <c r="I143" s="48" t="b">
        <f t="shared" ref="I143:I164" si="25">IF($D$5="Acquisition-amélioration",IF(G143="T1",IF(H143&lt;16.2,"plan à contrôler",""),IF(G143="T1'",IF(H143&lt;18,"plan à contrôler",""),IF(G143="T1 bis",IF(H143&lt;27,"plan à contrôler",""),IF(G143="T2",IF(H143&lt;45.4,"plan à contrôler",""),IF(G143="T3",IF(H143&lt;54,"plan à contrôler",""),IF(G143="T4",IF(H143&lt;66.6,"plan à contrôler",""),IF(G143="T5",IF(H143&lt;79.2,"plan à contrôler","")))))))),IF(G143="T1",IF(H143&lt;18,"plan à contrôler",""),IF(G143="T1'",IF(H143&lt;20,"plan à contrôler",""),IF(G143="T1 bis",IF(H143&lt;30,"plan à contrôler",""),IF(G143="T2",IF(H143&lt;46,"plan à contrôler",""),IF(G143="T3",IF(H143&lt;60,"plan à contrôler",""),IF(G143="T4",IF(H143&lt;74,"plan à contrôler",""),IF(G143="T5",IF(H143&lt;88,"plan à contrôler","")))))))))</f>
        <v>0</v>
      </c>
      <c r="J143" s="49" t="e">
        <f>VLOOKUP(G143,'4. Fiche prépa conv APL_RS'!$B$29:$H$35,IF(LEFT(A143,3)="PLS",6,IF(LEFT(A143,4)="PLUS",2,IF(LEFT(A143,4)="PLAI",4))))</f>
        <v>#N/A</v>
      </c>
      <c r="K143" s="50"/>
      <c r="L143" s="50"/>
      <c r="M143" s="51">
        <f t="shared" ref="M143:M164" si="26">K143+L143</f>
        <v>0</v>
      </c>
      <c r="N143" s="52" t="s">
        <v>60</v>
      </c>
      <c r="O143" s="51" t="str">
        <f>IF($A143="PLAI-adapté",IF($M$7=2,VLOOKUP($N143,Donnees!$G$6:$K$11,5,0),VLOOKUP($N143,Donnees!$G$6:$K$11,4,0)),"")</f>
        <v/>
      </c>
      <c r="P143" s="53" t="str">
        <f t="shared" ref="P143:P164" si="27">IF(A143="PLAI-adapté",IF(J143&lt;=O143, J143,O143),"")</f>
        <v/>
      </c>
      <c r="Q143" s="54" t="str">
        <f t="shared" si="20"/>
        <v/>
      </c>
      <c r="R143" s="39"/>
    </row>
    <row r="144" spans="1:26">
      <c r="A144" s="102"/>
      <c r="B144" s="43"/>
      <c r="C144" s="62"/>
      <c r="D144" s="62"/>
      <c r="E144" s="62"/>
      <c r="F144" s="45"/>
      <c r="G144" s="46"/>
      <c r="H144" s="64"/>
      <c r="I144" s="48" t="b">
        <f t="shared" si="25"/>
        <v>0</v>
      </c>
      <c r="J144" s="49" t="e">
        <f>VLOOKUP(G144,'4. Fiche prépa conv APL_RS'!$B$29:$H$35,IF(LEFT(A144,3)="PLS",6,IF(LEFT(A144,4)="PLUS",2,IF(LEFT(A144,4)="PLAI",4))))</f>
        <v>#N/A</v>
      </c>
      <c r="K144" s="50"/>
      <c r="L144" s="50"/>
      <c r="M144" s="51">
        <f t="shared" si="26"/>
        <v>0</v>
      </c>
      <c r="N144" s="52" t="s">
        <v>60</v>
      </c>
      <c r="O144" s="51" t="str">
        <f>IF($A144="PLAI-adapté",IF($M$7=2,VLOOKUP($N144,Donnees!$G$6:$K$11,5,0),VLOOKUP($N144,Donnees!$G$6:$K$11,4,0)),"")</f>
        <v/>
      </c>
      <c r="P144" s="53" t="str">
        <f t="shared" si="27"/>
        <v/>
      </c>
      <c r="Q144" s="54" t="str">
        <f t="shared" ref="Q144:Q164" si="28">IFERROR(IF(A144="PLAI-adapté",IF(P144&lt;K144,"valeur redevance pratiquée à revoir","OK"),IF(J144&lt;K144,"valeur redevance pratiquée à revoir","OK")),"")</f>
        <v/>
      </c>
      <c r="R144" s="39"/>
    </row>
    <row r="145" spans="1:18">
      <c r="A145" s="102"/>
      <c r="B145" s="43"/>
      <c r="C145" s="62"/>
      <c r="D145" s="62"/>
      <c r="E145" s="62"/>
      <c r="F145" s="45"/>
      <c r="G145" s="46"/>
      <c r="H145" s="64"/>
      <c r="I145" s="48" t="b">
        <f t="shared" si="25"/>
        <v>0</v>
      </c>
      <c r="J145" s="49" t="e">
        <f>VLOOKUP(G145,'4. Fiche prépa conv APL_RS'!$B$29:$H$35,IF(LEFT(A145,3)="PLS",6,IF(LEFT(A145,4)="PLUS",2,IF(LEFT(A145,4)="PLAI",4))))</f>
        <v>#N/A</v>
      </c>
      <c r="K145" s="50"/>
      <c r="L145" s="50"/>
      <c r="M145" s="51">
        <f t="shared" si="26"/>
        <v>0</v>
      </c>
      <c r="N145" s="52" t="s">
        <v>60</v>
      </c>
      <c r="O145" s="51" t="str">
        <f>IF($A145="PLAI-adapté",IF($M$7=2,VLOOKUP($N145,Donnees!$G$6:$K$11,5,0),VLOOKUP($N145,Donnees!$G$6:$K$11,4,0)),"")</f>
        <v/>
      </c>
      <c r="P145" s="53" t="str">
        <f t="shared" si="27"/>
        <v/>
      </c>
      <c r="Q145" s="54" t="str">
        <f t="shared" si="28"/>
        <v/>
      </c>
      <c r="R145" s="39"/>
    </row>
    <row r="146" spans="1:18">
      <c r="A146" s="102"/>
      <c r="B146" s="43"/>
      <c r="C146" s="62"/>
      <c r="D146" s="62"/>
      <c r="E146" s="62"/>
      <c r="F146" s="45"/>
      <c r="G146" s="46"/>
      <c r="H146" s="64"/>
      <c r="I146" s="48" t="b">
        <f t="shared" si="25"/>
        <v>0</v>
      </c>
      <c r="J146" s="49" t="e">
        <f>VLOOKUP(G146,'4. Fiche prépa conv APL_RS'!$B$29:$H$35,IF(LEFT(A146,3)="PLS",6,IF(LEFT(A146,4)="PLUS",2,IF(LEFT(A146,4)="PLAI",4))))</f>
        <v>#N/A</v>
      </c>
      <c r="K146" s="50"/>
      <c r="L146" s="50"/>
      <c r="M146" s="51">
        <f t="shared" si="26"/>
        <v>0</v>
      </c>
      <c r="N146" s="52" t="s">
        <v>60</v>
      </c>
      <c r="O146" s="51" t="str">
        <f>IF($A146="PLAI-adapté",IF($M$7=2,VLOOKUP($N146,Donnees!$G$6:$K$11,5,0),VLOOKUP($N146,Donnees!$G$6:$K$11,4,0)),"")</f>
        <v/>
      </c>
      <c r="P146" s="53" t="str">
        <f t="shared" si="27"/>
        <v/>
      </c>
      <c r="Q146" s="54" t="str">
        <f t="shared" si="28"/>
        <v/>
      </c>
      <c r="R146" s="39"/>
    </row>
    <row r="147" spans="1:18">
      <c r="A147" s="102"/>
      <c r="B147" s="43"/>
      <c r="C147" s="62"/>
      <c r="D147" s="62"/>
      <c r="E147" s="62"/>
      <c r="F147" s="45"/>
      <c r="G147" s="46"/>
      <c r="H147" s="64"/>
      <c r="I147" s="48" t="b">
        <f t="shared" si="25"/>
        <v>0</v>
      </c>
      <c r="J147" s="49" t="e">
        <f>VLOOKUP(G147,'4. Fiche prépa conv APL_RS'!$B$29:$H$35,IF(LEFT(A147,3)="PLS",6,IF(LEFT(A147,4)="PLUS",2,IF(LEFT(A147,4)="PLAI",4))))</f>
        <v>#N/A</v>
      </c>
      <c r="K147" s="50"/>
      <c r="L147" s="50"/>
      <c r="M147" s="51">
        <f t="shared" si="26"/>
        <v>0</v>
      </c>
      <c r="N147" s="52" t="s">
        <v>60</v>
      </c>
      <c r="O147" s="51" t="str">
        <f>IF($A147="PLAI-adapté",IF($M$7=2,VLOOKUP($N147,Donnees!$G$6:$K$11,5,0),VLOOKUP($N147,Donnees!$G$6:$K$11,4,0)),"")</f>
        <v/>
      </c>
      <c r="P147" s="53" t="str">
        <f t="shared" si="27"/>
        <v/>
      </c>
      <c r="Q147" s="54" t="str">
        <f t="shared" si="28"/>
        <v/>
      </c>
      <c r="R147" s="39"/>
    </row>
    <row r="148" spans="1:18">
      <c r="A148" s="102"/>
      <c r="B148" s="43"/>
      <c r="C148" s="62"/>
      <c r="D148" s="62"/>
      <c r="E148" s="62"/>
      <c r="F148" s="45"/>
      <c r="G148" s="46"/>
      <c r="H148" s="64"/>
      <c r="I148" s="48" t="b">
        <f t="shared" si="25"/>
        <v>0</v>
      </c>
      <c r="J148" s="49" t="e">
        <f>VLOOKUP(G148,'4. Fiche prépa conv APL_RS'!$B$29:$H$35,IF(LEFT(A148,3)="PLS",6,IF(LEFT(A148,4)="PLUS",2,IF(LEFT(A148,4)="PLAI",4))))</f>
        <v>#N/A</v>
      </c>
      <c r="K148" s="50"/>
      <c r="L148" s="50"/>
      <c r="M148" s="51">
        <f t="shared" si="26"/>
        <v>0</v>
      </c>
      <c r="N148" s="52" t="s">
        <v>60</v>
      </c>
      <c r="O148" s="51" t="str">
        <f>IF($A148="PLAI-adapté",IF($M$7=2,VLOOKUP($N148,Donnees!$G$6:$K$11,5,0),VLOOKUP($N148,Donnees!$G$6:$K$11,4,0)),"")</f>
        <v/>
      </c>
      <c r="P148" s="53" t="str">
        <f t="shared" si="27"/>
        <v/>
      </c>
      <c r="Q148" s="54" t="str">
        <f t="shared" si="28"/>
        <v/>
      </c>
      <c r="R148" s="39"/>
    </row>
    <row r="149" spans="1:18">
      <c r="A149" s="102"/>
      <c r="B149" s="43"/>
      <c r="C149" s="62"/>
      <c r="D149" s="62"/>
      <c r="E149" s="62"/>
      <c r="F149" s="45"/>
      <c r="G149" s="46"/>
      <c r="H149" s="64"/>
      <c r="I149" s="48" t="b">
        <f t="shared" si="25"/>
        <v>0</v>
      </c>
      <c r="J149" s="49" t="e">
        <f>VLOOKUP(G149,'4. Fiche prépa conv APL_RS'!$B$29:$H$35,IF(LEFT(A149,3)="PLS",6,IF(LEFT(A149,4)="PLUS",2,IF(LEFT(A149,4)="PLAI",4))))</f>
        <v>#N/A</v>
      </c>
      <c r="K149" s="50"/>
      <c r="L149" s="50"/>
      <c r="M149" s="51">
        <f t="shared" si="26"/>
        <v>0</v>
      </c>
      <c r="N149" s="52" t="s">
        <v>60</v>
      </c>
      <c r="O149" s="51" t="str">
        <f>IF($A149="PLAI-adapté",IF($M$7=2,VLOOKUP($N149,Donnees!$G$6:$K$11,5,0),VLOOKUP($N149,Donnees!$G$6:$K$11,4,0)),"")</f>
        <v/>
      </c>
      <c r="P149" s="53" t="str">
        <f t="shared" si="27"/>
        <v/>
      </c>
      <c r="Q149" s="54" t="str">
        <f t="shared" si="28"/>
        <v/>
      </c>
      <c r="R149" s="39"/>
    </row>
    <row r="150" spans="1:18">
      <c r="A150" s="102"/>
      <c r="B150" s="43"/>
      <c r="C150" s="62"/>
      <c r="D150" s="62"/>
      <c r="E150" s="62"/>
      <c r="F150" s="45"/>
      <c r="G150" s="46"/>
      <c r="H150" s="64"/>
      <c r="I150" s="48" t="b">
        <f t="shared" si="25"/>
        <v>0</v>
      </c>
      <c r="J150" s="49" t="e">
        <f>VLOOKUP(G150,'4. Fiche prépa conv APL_RS'!$B$29:$H$35,IF(LEFT(A150,3)="PLS",6,IF(LEFT(A150,4)="PLUS",2,IF(LEFT(A150,4)="PLAI",4))))</f>
        <v>#N/A</v>
      </c>
      <c r="K150" s="50"/>
      <c r="L150" s="50"/>
      <c r="M150" s="51">
        <f t="shared" si="26"/>
        <v>0</v>
      </c>
      <c r="N150" s="52" t="s">
        <v>60</v>
      </c>
      <c r="O150" s="51" t="str">
        <f>IF($A150="PLAI-adapté",IF($M$7=2,VLOOKUP($N150,Donnees!$G$6:$K$11,5,0),VLOOKUP($N150,Donnees!$G$6:$K$11,4,0)),"")</f>
        <v/>
      </c>
      <c r="P150" s="53" t="str">
        <f t="shared" si="27"/>
        <v/>
      </c>
      <c r="Q150" s="54" t="str">
        <f t="shared" si="28"/>
        <v/>
      </c>
      <c r="R150" s="39"/>
    </row>
    <row r="151" spans="1:18">
      <c r="A151" s="102"/>
      <c r="B151" s="43"/>
      <c r="C151" s="62"/>
      <c r="D151" s="62"/>
      <c r="E151" s="62"/>
      <c r="F151" s="45"/>
      <c r="G151" s="46"/>
      <c r="H151" s="64"/>
      <c r="I151" s="48" t="b">
        <f t="shared" si="25"/>
        <v>0</v>
      </c>
      <c r="J151" s="49" t="e">
        <f>VLOOKUP(G151,'4. Fiche prépa conv APL_RS'!$B$29:$H$35,IF(LEFT(A151,3)="PLS",6,IF(LEFT(A151,4)="PLUS",2,IF(LEFT(A151,4)="PLAI",4))))</f>
        <v>#N/A</v>
      </c>
      <c r="K151" s="50"/>
      <c r="L151" s="50"/>
      <c r="M151" s="51">
        <f t="shared" si="26"/>
        <v>0</v>
      </c>
      <c r="N151" s="52" t="s">
        <v>60</v>
      </c>
      <c r="O151" s="51" t="str">
        <f>IF($A151="PLAI-adapté",IF($M$7=2,VLOOKUP($N151,Donnees!$G$6:$K$11,5,0),VLOOKUP($N151,Donnees!$G$6:$K$11,4,0)),"")</f>
        <v/>
      </c>
      <c r="P151" s="53" t="str">
        <f t="shared" si="27"/>
        <v/>
      </c>
      <c r="Q151" s="54" t="str">
        <f t="shared" si="28"/>
        <v/>
      </c>
      <c r="R151" s="39"/>
    </row>
    <row r="152" spans="1:18">
      <c r="A152" s="102"/>
      <c r="B152" s="43"/>
      <c r="C152" s="62"/>
      <c r="D152" s="62"/>
      <c r="E152" s="62"/>
      <c r="F152" s="45"/>
      <c r="G152" s="46"/>
      <c r="H152" s="64"/>
      <c r="I152" s="48" t="b">
        <f t="shared" si="25"/>
        <v>0</v>
      </c>
      <c r="J152" s="49" t="e">
        <f>VLOOKUP(G152,'4. Fiche prépa conv APL_RS'!$B$29:$H$35,IF(LEFT(A152,3)="PLS",6,IF(LEFT(A152,4)="PLUS",2,IF(LEFT(A152,4)="PLAI",4))))</f>
        <v>#N/A</v>
      </c>
      <c r="K152" s="50"/>
      <c r="L152" s="50"/>
      <c r="M152" s="51">
        <f t="shared" si="26"/>
        <v>0</v>
      </c>
      <c r="N152" s="52" t="s">
        <v>60</v>
      </c>
      <c r="O152" s="51" t="str">
        <f>IF($A152="PLAI-adapté",IF($M$7=2,VLOOKUP($N152,Donnees!$G$6:$K$11,5,0),VLOOKUP($N152,Donnees!$G$6:$K$11,4,0)),"")</f>
        <v/>
      </c>
      <c r="P152" s="53" t="str">
        <f t="shared" si="27"/>
        <v/>
      </c>
      <c r="Q152" s="54" t="str">
        <f t="shared" si="28"/>
        <v/>
      </c>
      <c r="R152" s="39"/>
    </row>
    <row r="153" spans="1:18">
      <c r="A153" s="102"/>
      <c r="B153" s="43"/>
      <c r="C153" s="62"/>
      <c r="D153" s="62"/>
      <c r="E153" s="62"/>
      <c r="F153" s="45"/>
      <c r="G153" s="46"/>
      <c r="H153" s="64"/>
      <c r="I153" s="48" t="b">
        <f t="shared" si="25"/>
        <v>0</v>
      </c>
      <c r="J153" s="49" t="e">
        <f>VLOOKUP(G153,'4. Fiche prépa conv APL_RS'!$B$29:$H$35,IF(LEFT(A153,3)="PLS",6,IF(LEFT(A153,4)="PLUS",2,IF(LEFT(A153,4)="PLAI",4))))</f>
        <v>#N/A</v>
      </c>
      <c r="K153" s="50"/>
      <c r="L153" s="50"/>
      <c r="M153" s="51">
        <f t="shared" si="26"/>
        <v>0</v>
      </c>
      <c r="N153" s="52" t="s">
        <v>60</v>
      </c>
      <c r="O153" s="51" t="str">
        <f>IF($A153="PLAI-adapté",IF($M$7=2,VLOOKUP($N153,Donnees!$G$6:$K$11,5,0),VLOOKUP($N153,Donnees!$G$6:$K$11,4,0)),"")</f>
        <v/>
      </c>
      <c r="P153" s="53" t="str">
        <f t="shared" si="27"/>
        <v/>
      </c>
      <c r="Q153" s="54" t="str">
        <f t="shared" si="28"/>
        <v/>
      </c>
      <c r="R153" s="39"/>
    </row>
    <row r="154" spans="1:18">
      <c r="A154" s="102"/>
      <c r="B154" s="43"/>
      <c r="C154" s="62"/>
      <c r="D154" s="62"/>
      <c r="E154" s="62"/>
      <c r="F154" s="45"/>
      <c r="G154" s="46"/>
      <c r="H154" s="64"/>
      <c r="I154" s="48" t="b">
        <f t="shared" si="25"/>
        <v>0</v>
      </c>
      <c r="J154" s="49" t="e">
        <f>VLOOKUP(G154,'4. Fiche prépa conv APL_RS'!$B$29:$H$35,IF(LEFT(A154,3)="PLS",6,IF(LEFT(A154,4)="PLUS",2,IF(LEFT(A154,4)="PLAI",4))))</f>
        <v>#N/A</v>
      </c>
      <c r="K154" s="50"/>
      <c r="L154" s="50"/>
      <c r="M154" s="51">
        <f t="shared" si="26"/>
        <v>0</v>
      </c>
      <c r="N154" s="52" t="s">
        <v>60</v>
      </c>
      <c r="O154" s="51" t="str">
        <f>IF($A154="PLAI-adapté",IF($M$7=2,VLOOKUP($N154,Donnees!$G$6:$K$11,5,0),VLOOKUP($N154,Donnees!$G$6:$K$11,4,0)),"")</f>
        <v/>
      </c>
      <c r="P154" s="53" t="str">
        <f t="shared" si="27"/>
        <v/>
      </c>
      <c r="Q154" s="54" t="str">
        <f t="shared" si="28"/>
        <v/>
      </c>
      <c r="R154" s="39"/>
    </row>
    <row r="155" spans="1:18">
      <c r="A155" s="102"/>
      <c r="B155" s="43"/>
      <c r="C155" s="62"/>
      <c r="D155" s="62"/>
      <c r="E155" s="62"/>
      <c r="F155" s="45"/>
      <c r="G155" s="46"/>
      <c r="H155" s="64"/>
      <c r="I155" s="48" t="b">
        <f t="shared" si="25"/>
        <v>0</v>
      </c>
      <c r="J155" s="49" t="e">
        <f>VLOOKUP(G155,'4. Fiche prépa conv APL_RS'!$B$29:$H$35,IF(LEFT(A155,3)="PLS",6,IF(LEFT(A155,4)="PLUS",2,IF(LEFT(A155,4)="PLAI",4))))</f>
        <v>#N/A</v>
      </c>
      <c r="K155" s="50"/>
      <c r="L155" s="50"/>
      <c r="M155" s="51">
        <f t="shared" si="26"/>
        <v>0</v>
      </c>
      <c r="N155" s="52" t="s">
        <v>60</v>
      </c>
      <c r="O155" s="51" t="str">
        <f>IF($A155="PLAI-adapté",IF($M$7=2,VLOOKUP($N155,Donnees!$G$6:$K$11,5,0),VLOOKUP($N155,Donnees!$G$6:$K$11,4,0)),"")</f>
        <v/>
      </c>
      <c r="P155" s="53" t="str">
        <f t="shared" si="27"/>
        <v/>
      </c>
      <c r="Q155" s="54" t="str">
        <f t="shared" si="28"/>
        <v/>
      </c>
      <c r="R155" s="39"/>
    </row>
    <row r="156" spans="1:18">
      <c r="A156" s="102"/>
      <c r="B156" s="43"/>
      <c r="C156" s="62"/>
      <c r="D156" s="62"/>
      <c r="E156" s="62"/>
      <c r="F156" s="45"/>
      <c r="G156" s="46"/>
      <c r="H156" s="64"/>
      <c r="I156" s="48" t="b">
        <f t="shared" si="25"/>
        <v>0</v>
      </c>
      <c r="J156" s="49" t="e">
        <f>VLOOKUP(G156,'4. Fiche prépa conv APL_RS'!$B$29:$H$35,IF(LEFT(A156,3)="PLS",6,IF(LEFT(A156,4)="PLUS",2,IF(LEFT(A156,4)="PLAI",4))))</f>
        <v>#N/A</v>
      </c>
      <c r="K156" s="50"/>
      <c r="L156" s="50"/>
      <c r="M156" s="51">
        <f t="shared" si="26"/>
        <v>0</v>
      </c>
      <c r="N156" s="52" t="s">
        <v>60</v>
      </c>
      <c r="O156" s="51" t="str">
        <f>IF($A156="PLAI-adapté",IF($M$7=2,VLOOKUP($N156,Donnees!$G$6:$K$11,5,0),VLOOKUP($N156,Donnees!$G$6:$K$11,4,0)),"")</f>
        <v/>
      </c>
      <c r="P156" s="53" t="str">
        <f t="shared" si="27"/>
        <v/>
      </c>
      <c r="Q156" s="54" t="str">
        <f t="shared" si="28"/>
        <v/>
      </c>
      <c r="R156" s="39"/>
    </row>
    <row r="157" spans="1:18">
      <c r="A157" s="102"/>
      <c r="B157" s="43"/>
      <c r="C157" s="62"/>
      <c r="D157" s="62"/>
      <c r="E157" s="62"/>
      <c r="F157" s="45"/>
      <c r="G157" s="46"/>
      <c r="H157" s="64"/>
      <c r="I157" s="48" t="b">
        <f t="shared" si="25"/>
        <v>0</v>
      </c>
      <c r="J157" s="49" t="e">
        <f>VLOOKUP(G157,'4. Fiche prépa conv APL_RS'!$B$29:$H$35,IF(LEFT(A157,3)="PLS",6,IF(LEFT(A157,4)="PLUS",2,IF(LEFT(A157,4)="PLAI",4))))</f>
        <v>#N/A</v>
      </c>
      <c r="K157" s="50"/>
      <c r="L157" s="50"/>
      <c r="M157" s="51">
        <f t="shared" si="26"/>
        <v>0</v>
      </c>
      <c r="N157" s="52" t="s">
        <v>60</v>
      </c>
      <c r="O157" s="51" t="str">
        <f>IF($A157="PLAI-adapté",IF($M$7=2,VLOOKUP($N157,Donnees!$G$6:$K$11,5,0),VLOOKUP($N157,Donnees!$G$6:$K$11,4,0)),"")</f>
        <v/>
      </c>
      <c r="P157" s="53" t="str">
        <f t="shared" si="27"/>
        <v/>
      </c>
      <c r="Q157" s="54" t="str">
        <f t="shared" si="28"/>
        <v/>
      </c>
      <c r="R157" s="39"/>
    </row>
    <row r="158" spans="1:18">
      <c r="A158" s="102"/>
      <c r="B158" s="43"/>
      <c r="C158" s="62"/>
      <c r="D158" s="62"/>
      <c r="E158" s="62"/>
      <c r="F158" s="45"/>
      <c r="G158" s="46"/>
      <c r="H158" s="64"/>
      <c r="I158" s="48" t="b">
        <f t="shared" si="25"/>
        <v>0</v>
      </c>
      <c r="J158" s="49" t="e">
        <f>VLOOKUP(G158,'4. Fiche prépa conv APL_RS'!$B$29:$H$35,IF(LEFT(A158,3)="PLS",6,IF(LEFT(A158,4)="PLUS",2,IF(LEFT(A158,4)="PLAI",4))))</f>
        <v>#N/A</v>
      </c>
      <c r="K158" s="50"/>
      <c r="L158" s="50"/>
      <c r="M158" s="51">
        <f t="shared" si="26"/>
        <v>0</v>
      </c>
      <c r="N158" s="52" t="s">
        <v>60</v>
      </c>
      <c r="O158" s="51" t="str">
        <f>IF($A158="PLAI-adapté",IF($M$7=2,VLOOKUP($N158,Donnees!$G$6:$K$11,5,0),VLOOKUP($N158,Donnees!$G$6:$K$11,4,0)),"")</f>
        <v/>
      </c>
      <c r="P158" s="53" t="str">
        <f t="shared" si="27"/>
        <v/>
      </c>
      <c r="Q158" s="54" t="str">
        <f t="shared" si="28"/>
        <v/>
      </c>
      <c r="R158" s="39"/>
    </row>
    <row r="159" spans="1:18">
      <c r="A159" s="102"/>
      <c r="B159" s="43"/>
      <c r="C159" s="62"/>
      <c r="D159" s="62"/>
      <c r="E159" s="62"/>
      <c r="F159" s="45"/>
      <c r="G159" s="46"/>
      <c r="H159" s="64"/>
      <c r="I159" s="48" t="b">
        <f t="shared" si="25"/>
        <v>0</v>
      </c>
      <c r="J159" s="49" t="e">
        <f>VLOOKUP(G159,'4. Fiche prépa conv APL_RS'!$B$29:$H$35,IF(LEFT(A159,3)="PLS",6,IF(LEFT(A159,4)="PLUS",2,IF(LEFT(A159,4)="PLAI",4))))</f>
        <v>#N/A</v>
      </c>
      <c r="K159" s="50"/>
      <c r="L159" s="50"/>
      <c r="M159" s="51">
        <f t="shared" si="26"/>
        <v>0</v>
      </c>
      <c r="N159" s="52" t="s">
        <v>60</v>
      </c>
      <c r="O159" s="51" t="str">
        <f>IF($A159="PLAI-adapté",IF($M$7=2,VLOOKUP($N159,Donnees!$G$6:$K$11,5,0),VLOOKUP($N159,Donnees!$G$6:$K$11,4,0)),"")</f>
        <v/>
      </c>
      <c r="P159" s="53" t="str">
        <f t="shared" si="27"/>
        <v/>
      </c>
      <c r="Q159" s="54" t="str">
        <f t="shared" si="28"/>
        <v/>
      </c>
      <c r="R159" s="39"/>
    </row>
    <row r="160" spans="1:18">
      <c r="A160" s="102"/>
      <c r="B160" s="43"/>
      <c r="C160" s="62"/>
      <c r="D160" s="62"/>
      <c r="E160" s="62"/>
      <c r="F160" s="45"/>
      <c r="G160" s="46"/>
      <c r="H160" s="64"/>
      <c r="I160" s="48" t="b">
        <f t="shared" si="25"/>
        <v>0</v>
      </c>
      <c r="J160" s="49" t="e">
        <f>VLOOKUP(G160,'4. Fiche prépa conv APL_RS'!$B$29:$H$35,IF(LEFT(A160,3)="PLS",6,IF(LEFT(A160,4)="PLUS",2,IF(LEFT(A160,4)="PLAI",4))))</f>
        <v>#N/A</v>
      </c>
      <c r="K160" s="50"/>
      <c r="L160" s="50"/>
      <c r="M160" s="51">
        <f t="shared" si="26"/>
        <v>0</v>
      </c>
      <c r="N160" s="52" t="s">
        <v>60</v>
      </c>
      <c r="O160" s="51" t="str">
        <f>IF($A160="PLAI-adapté",IF($M$7=2,VLOOKUP($N160,Donnees!$G$6:$K$11,5,0),VLOOKUP($N160,Donnees!$G$6:$K$11,4,0)),"")</f>
        <v/>
      </c>
      <c r="P160" s="53" t="str">
        <f t="shared" si="27"/>
        <v/>
      </c>
      <c r="Q160" s="54" t="str">
        <f t="shared" si="28"/>
        <v/>
      </c>
      <c r="R160" s="39"/>
    </row>
    <row r="161" spans="1:41">
      <c r="A161" s="102"/>
      <c r="B161" s="43"/>
      <c r="C161" s="62"/>
      <c r="D161" s="62"/>
      <c r="E161" s="62"/>
      <c r="F161" s="45"/>
      <c r="G161" s="46"/>
      <c r="H161" s="64"/>
      <c r="I161" s="48" t="b">
        <f t="shared" si="25"/>
        <v>0</v>
      </c>
      <c r="J161" s="49" t="e">
        <f>VLOOKUP(G161,'4. Fiche prépa conv APL_RS'!$B$29:$H$35,IF(LEFT(A161,3)="PLS",6,IF(LEFT(A161,4)="PLUS",2,IF(LEFT(A161,4)="PLAI",4))))</f>
        <v>#N/A</v>
      </c>
      <c r="K161" s="50"/>
      <c r="L161" s="50"/>
      <c r="M161" s="51">
        <f t="shared" si="26"/>
        <v>0</v>
      </c>
      <c r="N161" s="52" t="s">
        <v>60</v>
      </c>
      <c r="O161" s="51" t="str">
        <f>IF($A161="PLAI-adapté",IF($M$7=2,VLOOKUP($N161,Donnees!$G$6:$K$11,5,0),VLOOKUP($N161,Donnees!$G$6:$K$11,4,0)),"")</f>
        <v/>
      </c>
      <c r="P161" s="53" t="str">
        <f t="shared" si="27"/>
        <v/>
      </c>
      <c r="Q161" s="54" t="str">
        <f t="shared" si="28"/>
        <v/>
      </c>
      <c r="R161" s="39"/>
    </row>
    <row r="162" spans="1:41">
      <c r="A162" s="102"/>
      <c r="B162" s="43"/>
      <c r="C162" s="62"/>
      <c r="D162" s="62"/>
      <c r="E162" s="62"/>
      <c r="F162" s="45"/>
      <c r="G162" s="46"/>
      <c r="H162" s="64"/>
      <c r="I162" s="48" t="b">
        <f t="shared" si="25"/>
        <v>0</v>
      </c>
      <c r="J162" s="49" t="e">
        <f>VLOOKUP(G162,'4. Fiche prépa conv APL_RS'!$B$29:$H$35,IF(LEFT(A162,3)="PLS",6,IF(LEFT(A162,4)="PLUS",2,IF(LEFT(A162,4)="PLAI",4))))</f>
        <v>#N/A</v>
      </c>
      <c r="K162" s="50"/>
      <c r="L162" s="50"/>
      <c r="M162" s="51">
        <f t="shared" si="26"/>
        <v>0</v>
      </c>
      <c r="N162" s="52" t="s">
        <v>60</v>
      </c>
      <c r="O162" s="51" t="str">
        <f>IF($A162="PLAI-adapté",IF($M$7=2,VLOOKUP($N162,Donnees!$G$6:$K$11,5,0),VLOOKUP($N162,Donnees!$G$6:$K$11,4,0)),"")</f>
        <v/>
      </c>
      <c r="P162" s="53" t="str">
        <f t="shared" si="27"/>
        <v/>
      </c>
      <c r="Q162" s="54" t="str">
        <f t="shared" si="28"/>
        <v/>
      </c>
      <c r="R162" s="39"/>
    </row>
    <row r="163" spans="1:41">
      <c r="A163" s="102"/>
      <c r="B163" s="43"/>
      <c r="C163" s="62"/>
      <c r="D163" s="62"/>
      <c r="E163" s="62"/>
      <c r="F163" s="45"/>
      <c r="G163" s="46"/>
      <c r="H163" s="64"/>
      <c r="I163" s="48" t="b">
        <f t="shared" si="25"/>
        <v>0</v>
      </c>
      <c r="J163" s="49" t="e">
        <f>VLOOKUP(G163,'4. Fiche prépa conv APL_RS'!$B$29:$H$35,IF(LEFT(A163,3)="PLS",6,IF(LEFT(A163,4)="PLUS",2,IF(LEFT(A163,4)="PLAI",4))))</f>
        <v>#N/A</v>
      </c>
      <c r="K163" s="50"/>
      <c r="L163" s="50"/>
      <c r="M163" s="51">
        <f t="shared" si="26"/>
        <v>0</v>
      </c>
      <c r="N163" s="52" t="s">
        <v>60</v>
      </c>
      <c r="O163" s="51" t="str">
        <f>IF($A163="PLAI-adapté",IF($M$7=2,VLOOKUP($N163,Donnees!$G$6:$K$11,5,0),VLOOKUP($N163,Donnees!$G$6:$K$11,4,0)),"")</f>
        <v/>
      </c>
      <c r="P163" s="53" t="str">
        <f t="shared" si="27"/>
        <v/>
      </c>
      <c r="Q163" s="54" t="str">
        <f t="shared" si="28"/>
        <v/>
      </c>
      <c r="R163" s="39"/>
    </row>
    <row r="164" spans="1:41">
      <c r="A164" s="102"/>
      <c r="B164" s="43"/>
      <c r="C164" s="62"/>
      <c r="D164" s="62"/>
      <c r="E164" s="62"/>
      <c r="F164" s="45"/>
      <c r="G164" s="46"/>
      <c r="H164" s="64"/>
      <c r="I164" s="48" t="b">
        <f t="shared" si="25"/>
        <v>0</v>
      </c>
      <c r="J164" s="49" t="e">
        <f>VLOOKUP(G164,'4. Fiche prépa conv APL_RS'!$B$29:$H$35,IF(LEFT(A164,3)="PLS",6,IF(LEFT(A164,4)="PLUS",2,IF(LEFT(A164,4)="PLAI",4))))</f>
        <v>#N/A</v>
      </c>
      <c r="K164" s="50"/>
      <c r="L164" s="50"/>
      <c r="M164" s="51">
        <f t="shared" si="26"/>
        <v>0</v>
      </c>
      <c r="N164" s="52" t="s">
        <v>60</v>
      </c>
      <c r="O164" s="51" t="str">
        <f>IF($A164="PLAI-adapté",IF($M$7=2,VLOOKUP($N164,Donnees!$G$6:$K$11,5,0),VLOOKUP($N164,Donnees!$G$6:$K$11,4,0)),"")</f>
        <v/>
      </c>
      <c r="P164" s="53" t="str">
        <f t="shared" si="27"/>
        <v/>
      </c>
      <c r="Q164" s="54" t="str">
        <f t="shared" si="28"/>
        <v/>
      </c>
      <c r="R164" s="39"/>
    </row>
    <row r="165" spans="1:41">
      <c r="P165" s="101"/>
    </row>
    <row r="166" spans="1:41">
      <c r="AN166" s="27" t="s">
        <v>62</v>
      </c>
      <c r="AO166" s="27" t="s">
        <v>66</v>
      </c>
    </row>
    <row r="167" spans="1:41">
      <c r="AN167" s="27" t="s">
        <v>57</v>
      </c>
    </row>
    <row r="168" spans="1:41">
      <c r="AN168" s="27" t="s">
        <v>68</v>
      </c>
    </row>
    <row r="169" spans="1:41">
      <c r="AN169" s="27" t="s">
        <v>63</v>
      </c>
    </row>
  </sheetData>
  <sheetProtection algorithmName="SHA-512" hashValue="CLckRRSdGuzdOo7NBVaAupeAO3FTSBX+nc4chqMJwGP0Nl0DIMyiAV3I9AI1PZKN7qdcxFMN49PZbrwrC8+5nA==" saltValue="/Wcyw2AWkdXMoWos7+/ROw==" spinCount="100000" sheet="1" objects="1" scenarios="1" formatCells="0" formatColumns="0" formatRows="0" sort="0" autoFilter="0" pivotTables="0"/>
  <autoFilter ref="A14:N14"/>
  <mergeCells count="18">
    <mergeCell ref="Z116:AA116"/>
    <mergeCell ref="Z117:AA117"/>
    <mergeCell ref="N12:P12"/>
    <mergeCell ref="Q12:Q14"/>
    <mergeCell ref="D13:P13"/>
    <mergeCell ref="AA23:AB23"/>
    <mergeCell ref="AA25:AB25"/>
    <mergeCell ref="D7:J7"/>
    <mergeCell ref="D8:J8"/>
    <mergeCell ref="D9:J9"/>
    <mergeCell ref="D10:J10"/>
    <mergeCell ref="A12:I12"/>
    <mergeCell ref="J12:M12"/>
    <mergeCell ref="P3:Q3"/>
    <mergeCell ref="A1:L1"/>
    <mergeCell ref="D4:J4"/>
    <mergeCell ref="D5:G5"/>
    <mergeCell ref="D6:G6"/>
  </mergeCells>
  <conditionalFormatting sqref="U61:V61">
    <cfRule type="cellIs" dxfId="1" priority="2" operator="equal">
      <formula>"""OK"""</formula>
    </cfRule>
  </conditionalFormatting>
  <dataValidations count="8">
    <dataValidation type="list" allowBlank="1" showInputMessage="1" showErrorMessage="1" sqref="A15:A164">
      <formula1>$AN$165:$AN$169</formula1>
      <formula2>0</formula2>
    </dataValidation>
    <dataValidation allowBlank="1" showInputMessage="1" showErrorMessage="1" prompt="Sélectionner le stade d'avancement (agrément, convention APL, solde/clôture)" sqref="A1:L1">
      <formula1>0</formula1>
      <formula2>0</formula2>
    </dataValidation>
    <dataValidation allowBlank="1" showInputMessage="1" showErrorMessage="1" promptTitle="Nom du bailleur" sqref="D9:K9">
      <formula1>0</formula1>
      <formula2>0</formula2>
    </dataValidation>
    <dataValidation type="list" allowBlank="1" showInputMessage="1" showErrorMessage="1" prompt="Sélectionner la commune" sqref="D7:K7">
      <formula1>INDIRECT($D$6)</formula1>
      <formula2>0</formula2>
    </dataValidation>
    <dataValidation type="list" allowBlank="1" showInputMessage="1" showErrorMessage="1" prompt="Sélectionner la nature de l'opération (construction neuve ou acquisition-amélioration)" sqref="D5">
      <formula1>"Construction neuve MOD ,Construction neuve VEFA ,Acquisition-amélioration"</formula1>
      <formula2>0</formula2>
    </dataValidation>
    <dataValidation type="list" allowBlank="1" showInputMessage="1" showErrorMessage="1" prompt="Sélectionner le statut juridique" sqref="B9">
      <formula1>"SA HLM,OPH,ESH,SEM,Autres (SCI,…)"</formula1>
      <formula2>0</formula2>
    </dataValidation>
    <dataValidation type="list" allowBlank="1" showInputMessage="1" showErrorMessage="1" sqref="G15:G164">
      <formula1>$S$15:$S$27</formula1>
      <formula2>0</formula2>
    </dataValidation>
    <dataValidation type="list" showInputMessage="1" showErrorMessage="1" prompt="Sélectionner le département" sqref="D6:G6">
      <formula1>"A renseigner,Paris,Seine_et_Marne,Yvelines,Essonne,Hauts_de_Seine,Seine_Saint_Denis,Val_de_Marne,Val_de_Oise"</formula1>
    </dataValidation>
  </dataValidations>
  <pageMargins left="0.7" right="0.7" top="0.75" bottom="0.75" header="0.51180555555555496" footer="0.51180555555555496"/>
  <pageSetup paperSize="9" scale="29" firstPageNumber="0" orientation="portrait" horizontalDpi="300" verticalDpi="300"/>
  <rowBreaks count="1" manualBreakCount="1">
    <brk id="164" max="16383" man="1"/>
  </rowBreaks>
  <colBreaks count="1" manualBreakCount="1">
    <brk id="1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Donnees!$G$6:$G$11</xm:f>
          </x14:formula1>
          <x14:formula2>
            <xm:f>0</xm:f>
          </x14:formula2>
          <xm:sqref>N15:N164</xm:sqref>
        </x14:dataValidation>
        <x14:dataValidation type="list" allowBlank="1" showInputMessage="1" showErrorMessage="1" prompt="Selectionner le type de logement ">
          <x14:formula1>
            <xm:f>Donnees!$I$82:$I$95</xm:f>
          </x14:formula1>
          <x14:formula2>
            <xm:f>0</xm:f>
          </x14:formula2>
          <xm:sqref>D10:J10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D169"/>
  <sheetViews>
    <sheetView zoomScale="65" zoomScaleNormal="65" workbookViewId="0">
      <pane ySplit="14" topLeftCell="A40" activePane="bottomLeft" state="frozen"/>
      <selection pane="bottomLeft" activeCell="U58" sqref="U58:U59"/>
    </sheetView>
  </sheetViews>
  <sheetFormatPr baseColWidth="10" defaultColWidth="11.42578125" defaultRowHeight="15"/>
  <cols>
    <col min="1" max="1" width="31.42578125" style="27" customWidth="1"/>
    <col min="2" max="2" width="17.42578125" style="27" customWidth="1"/>
    <col min="3" max="5" width="9.7109375" style="27" customWidth="1"/>
    <col min="6" max="6" width="7.28515625" style="27" customWidth="1"/>
    <col min="7" max="7" width="9.7109375" style="27" customWidth="1"/>
    <col min="8" max="8" width="13.28515625" style="27" customWidth="1"/>
    <col min="9" max="9" width="27.140625" style="27" customWidth="1"/>
    <col min="10" max="11" width="9.7109375" style="27" customWidth="1"/>
    <col min="12" max="12" width="9.42578125" style="27" customWidth="1"/>
    <col min="13" max="13" width="16" style="27" customWidth="1"/>
    <col min="14" max="14" width="36" style="27" customWidth="1"/>
    <col min="15" max="15" width="22.28515625" style="27" customWidth="1"/>
    <col min="16" max="16" width="19.140625" style="27" customWidth="1"/>
    <col min="17" max="17" width="39" style="27" customWidth="1"/>
    <col min="18" max="18" width="12" style="27" customWidth="1"/>
    <col min="19" max="19" width="29" style="27" customWidth="1"/>
    <col min="20" max="20" width="12.7109375" style="27" customWidth="1"/>
    <col min="21" max="21" width="14" style="27" customWidth="1"/>
    <col min="22" max="22" width="13.85546875" style="27" customWidth="1"/>
    <col min="23" max="25" width="11.42578125" style="27"/>
    <col min="26" max="26" width="32.140625" style="27" customWidth="1"/>
    <col min="27" max="1017" width="11.42578125" style="27"/>
  </cols>
  <sheetData>
    <row r="1" spans="1:28" ht="36" customHeight="1">
      <c r="A1" s="274" t="s">
        <v>83</v>
      </c>
      <c r="B1" s="274"/>
      <c r="C1" s="274"/>
      <c r="D1" s="274"/>
      <c r="E1" s="274"/>
      <c r="F1" s="274"/>
      <c r="G1" s="274"/>
      <c r="H1" s="274"/>
      <c r="I1" s="274"/>
      <c r="J1" s="274"/>
      <c r="K1" s="274"/>
      <c r="L1" s="274"/>
      <c r="O1" s="21"/>
      <c r="P1" s="28" t="s">
        <v>13</v>
      </c>
      <c r="S1" s="29"/>
      <c r="T1" s="29"/>
      <c r="U1" s="29"/>
    </row>
    <row r="2" spans="1:28">
      <c r="O2" s="23"/>
      <c r="P2" s="28" t="s">
        <v>14</v>
      </c>
    </row>
    <row r="3" spans="1:28" s="27" customFormat="1" ht="28.5" customHeight="1">
      <c r="O3" s="24"/>
      <c r="P3" s="284" t="s">
        <v>15</v>
      </c>
      <c r="Q3" s="273"/>
    </row>
    <row r="4" spans="1:28" ht="15.75">
      <c r="A4" s="30" t="s">
        <v>19</v>
      </c>
      <c r="B4" s="30"/>
      <c r="D4" s="275" t="s">
        <v>20</v>
      </c>
      <c r="E4" s="275"/>
      <c r="F4" s="275"/>
      <c r="G4" s="275"/>
      <c r="H4" s="275"/>
      <c r="I4" s="275"/>
      <c r="J4" s="275"/>
      <c r="K4" s="31"/>
      <c r="O4" s="25"/>
      <c r="P4" s="28" t="s">
        <v>16</v>
      </c>
    </row>
    <row r="5" spans="1:28" ht="15.75">
      <c r="A5" s="30" t="s">
        <v>21</v>
      </c>
      <c r="B5" s="30"/>
      <c r="D5" s="276" t="s">
        <v>22</v>
      </c>
      <c r="E5" s="276"/>
      <c r="F5" s="276"/>
      <c r="G5" s="276"/>
      <c r="H5" s="32"/>
      <c r="I5" s="32"/>
      <c r="J5" s="32"/>
      <c r="K5" s="32"/>
      <c r="O5" s="26"/>
      <c r="P5" s="28" t="s">
        <v>17</v>
      </c>
    </row>
    <row r="6" spans="1:28" ht="15.75">
      <c r="A6" s="30" t="s">
        <v>23</v>
      </c>
      <c r="B6" s="30"/>
      <c r="D6" s="277" t="s">
        <v>1509</v>
      </c>
      <c r="E6" s="277"/>
      <c r="F6" s="277"/>
      <c r="G6" s="277"/>
      <c r="M6" s="238" t="s">
        <v>24</v>
      </c>
    </row>
    <row r="7" spans="1:28" ht="15.75">
      <c r="A7" s="30" t="s">
        <v>25</v>
      </c>
      <c r="B7" s="30"/>
      <c r="D7" s="276"/>
      <c r="E7" s="276"/>
      <c r="F7" s="276"/>
      <c r="G7" s="276"/>
      <c r="H7" s="276"/>
      <c r="I7" s="276"/>
      <c r="J7" s="276"/>
      <c r="K7" s="32"/>
      <c r="L7" s="33"/>
      <c r="M7" s="239" t="e">
        <f>INDEX(Donnees!$A$4:$E$1271,MATCH(D7,Donnees!$C$4:$C$1271,0),4)</f>
        <v>#N/A</v>
      </c>
      <c r="P7" s="34"/>
      <c r="Q7" s="34"/>
      <c r="R7" s="34"/>
      <c r="S7" s="34"/>
      <c r="T7" s="34"/>
      <c r="U7" s="34"/>
    </row>
    <row r="8" spans="1:28" ht="15.75">
      <c r="A8" s="30" t="s">
        <v>27</v>
      </c>
      <c r="B8" s="30"/>
      <c r="D8" s="275" t="s">
        <v>28</v>
      </c>
      <c r="E8" s="275"/>
      <c r="F8" s="275"/>
      <c r="G8" s="275"/>
      <c r="H8" s="275"/>
      <c r="I8" s="275"/>
      <c r="J8" s="275"/>
      <c r="K8" s="32"/>
      <c r="L8" s="33"/>
      <c r="M8" s="34"/>
      <c r="N8" s="34"/>
      <c r="O8" s="34"/>
      <c r="P8" s="34"/>
      <c r="Q8" s="34"/>
      <c r="R8" s="34"/>
      <c r="S8" s="34"/>
      <c r="T8" s="34"/>
      <c r="U8" s="34"/>
    </row>
    <row r="9" spans="1:28" ht="15.75">
      <c r="A9" s="30" t="s">
        <v>29</v>
      </c>
      <c r="B9" s="35" t="s">
        <v>1510</v>
      </c>
      <c r="D9" s="275" t="s">
        <v>30</v>
      </c>
      <c r="E9" s="275"/>
      <c r="F9" s="275"/>
      <c r="G9" s="275"/>
      <c r="H9" s="275"/>
      <c r="I9" s="275"/>
      <c r="J9" s="275"/>
      <c r="K9" s="32"/>
      <c r="L9" s="33"/>
      <c r="M9" s="30"/>
      <c r="N9" s="34"/>
      <c r="O9" s="34"/>
      <c r="P9" s="34"/>
      <c r="Q9" s="34"/>
      <c r="R9" s="34"/>
      <c r="S9" s="34"/>
      <c r="T9" s="34"/>
      <c r="U9" s="34"/>
    </row>
    <row r="10" spans="1:28" ht="15.75">
      <c r="A10" s="30" t="s">
        <v>31</v>
      </c>
      <c r="B10" s="30"/>
      <c r="C10" s="30"/>
      <c r="D10" s="276" t="s">
        <v>1509</v>
      </c>
      <c r="E10" s="276"/>
      <c r="F10" s="276"/>
      <c r="G10" s="276"/>
      <c r="H10" s="276"/>
      <c r="I10" s="276"/>
      <c r="J10" s="276"/>
      <c r="K10" s="32"/>
      <c r="L10" s="33"/>
      <c r="M10" s="33"/>
      <c r="N10" s="34"/>
      <c r="O10" s="34"/>
      <c r="P10" s="34"/>
      <c r="Q10" s="34"/>
      <c r="R10" s="34"/>
      <c r="S10" s="34"/>
      <c r="T10" s="34"/>
      <c r="U10" s="34"/>
    </row>
    <row r="11" spans="1:28">
      <c r="S11" s="36" t="s">
        <v>33</v>
      </c>
    </row>
    <row r="12" spans="1:28" ht="33" customHeight="1">
      <c r="A12" s="278" t="s">
        <v>34</v>
      </c>
      <c r="B12" s="278"/>
      <c r="C12" s="278"/>
      <c r="D12" s="278"/>
      <c r="E12" s="278"/>
      <c r="F12" s="278"/>
      <c r="G12" s="278"/>
      <c r="H12" s="278"/>
      <c r="I12" s="278"/>
      <c r="J12" s="279" t="s">
        <v>35</v>
      </c>
      <c r="K12" s="279"/>
      <c r="L12" s="279"/>
      <c r="M12" s="279"/>
      <c r="N12" s="279" t="s">
        <v>36</v>
      </c>
      <c r="O12" s="285"/>
      <c r="P12" s="286"/>
      <c r="Q12" s="281" t="s">
        <v>37</v>
      </c>
      <c r="X12" s="34"/>
      <c r="Y12" s="34"/>
    </row>
    <row r="13" spans="1:28">
      <c r="D13" s="282" t="s">
        <v>38</v>
      </c>
      <c r="E13" s="282"/>
      <c r="F13" s="282"/>
      <c r="G13" s="282"/>
      <c r="H13" s="282"/>
      <c r="I13" s="282"/>
      <c r="J13" s="282"/>
      <c r="K13" s="282"/>
      <c r="L13" s="282"/>
      <c r="M13" s="282"/>
      <c r="N13" s="282"/>
      <c r="O13" s="282"/>
      <c r="P13" s="282"/>
      <c r="Q13" s="281"/>
      <c r="X13" s="34"/>
      <c r="Y13" s="34"/>
    </row>
    <row r="14" spans="1:28" ht="89.25">
      <c r="A14" s="37" t="s">
        <v>39</v>
      </c>
      <c r="B14" s="37" t="s">
        <v>40</v>
      </c>
      <c r="C14" s="37" t="s">
        <v>41</v>
      </c>
      <c r="D14" s="37" t="s">
        <v>42</v>
      </c>
      <c r="E14" s="37" t="s">
        <v>43</v>
      </c>
      <c r="F14" s="37" t="s">
        <v>44</v>
      </c>
      <c r="G14" s="37" t="s">
        <v>45</v>
      </c>
      <c r="H14" s="37" t="s">
        <v>46</v>
      </c>
      <c r="I14" s="37" t="s">
        <v>47</v>
      </c>
      <c r="J14" s="37" t="s">
        <v>48</v>
      </c>
      <c r="K14" s="38" t="s">
        <v>49</v>
      </c>
      <c r="L14" s="37" t="s">
        <v>50</v>
      </c>
      <c r="M14" s="37" t="s">
        <v>51</v>
      </c>
      <c r="N14" s="37" t="s">
        <v>85</v>
      </c>
      <c r="O14" s="37" t="s">
        <v>53</v>
      </c>
      <c r="P14" s="37" t="s">
        <v>54</v>
      </c>
      <c r="Q14" s="281"/>
      <c r="R14" s="39"/>
      <c r="S14" s="40" t="s">
        <v>55</v>
      </c>
      <c r="T14" s="40" t="s">
        <v>56</v>
      </c>
      <c r="U14" s="40" t="s">
        <v>86</v>
      </c>
      <c r="V14" s="40" t="s">
        <v>87</v>
      </c>
      <c r="X14" s="34"/>
      <c r="Y14" s="34"/>
      <c r="Z14" s="41"/>
      <c r="AA14" s="41"/>
      <c r="AB14" s="41"/>
    </row>
    <row r="15" spans="1:28">
      <c r="A15" s="102"/>
      <c r="B15" s="43"/>
      <c r="C15" s="44"/>
      <c r="D15" s="44"/>
      <c r="E15" s="44"/>
      <c r="F15" s="45"/>
      <c r="G15" s="46"/>
      <c r="H15" s="47"/>
      <c r="I15" s="48" t="b">
        <f t="shared" ref="I15:I46" si="0">IF($D$5="Acquisition-amélioration",IF(G15="T1",IF(H15&lt;16.2,"plan à contrôler",""),IF(G15="T1'",IF(H15&lt;18,"plan à contrôler",""),IF(G15="T1 bis",IF(H15&lt;27,"plan à contrôler",""),IF(G15="T2",IF(H15&lt;45.4,"plan à contrôler",""),IF(G15="T3",IF(H15&lt;54,"plan à contrôler",""),IF(G15="T4",IF(H15&lt;66.6,"plan à contrôler",""),IF(G15="T5",IF(H15&lt;79.2,"plan à contrôler","")))))))),IF(G15="T1",IF(H15&lt;18,"plan à contrôler",""),IF(G15="T1'",IF(H15&lt;20,"plan à contrôler",""),IF(G15="T1 bis",IF(H15&lt;30,"plan à contrôler",""),IF(G15="T2",IF(H15&lt;46,"plan à contrôler",""),IF(G15="T3",IF(H15&lt;60,"plan à contrôler",""),IF(G15="T4",IF(H15&lt;74,"plan à contrôler",""),IF(G15="T5",IF(H15&lt;88,"plan à contrôler","")))))))))</f>
        <v>0</v>
      </c>
      <c r="J15" s="49" t="e">
        <f>VLOOKUP(G15,'4. Fiche prépa conv APL_RS'!$B$29:$H$35,IF(LEFT(A15,3)="PLS",6,IF(LEFT(A15,4)="PLUS",2,IF(LEFT(A15,4)="PLAI",4))))</f>
        <v>#N/A</v>
      </c>
      <c r="K15" s="50"/>
      <c r="L15" s="50"/>
      <c r="M15" s="51">
        <f t="shared" ref="M15:M46" si="1">K15+L15</f>
        <v>0</v>
      </c>
      <c r="N15" s="52" t="s">
        <v>60</v>
      </c>
      <c r="O15" s="51" t="str">
        <f>IF($A15="PLAI-adapté",IF($M$7=2,VLOOKUP($N15,Donnees!$G$6:$K$11,5,0),VLOOKUP($N15,Donnees!$G$6:$K$11,4,0)),"")</f>
        <v/>
      </c>
      <c r="P15" s="53" t="str">
        <f t="shared" ref="P15:P46" si="2">IF(A15="PLAI-adapté",IF(J15&lt;=O15, J15,O15),"")</f>
        <v/>
      </c>
      <c r="Q15" s="54" t="str">
        <f>IFERROR(IF(A15="PLAI-adapté",IF(P15&lt;K15,"valeur redevance pratiquée à revoir","OK"),IF(J15&lt;K15,"valeur redevance pratiquée à revoir","OK")),"")</f>
        <v/>
      </c>
      <c r="R15" s="39"/>
      <c r="S15" s="55" t="s">
        <v>61</v>
      </c>
      <c r="T15" s="55">
        <f t="shared" ref="T15:T21" si="3">COUNTIF(G$15:G$164,S15)</f>
        <v>0</v>
      </c>
      <c r="U15" s="103">
        <f t="shared" ref="U15:U22" si="4">SUMIF($G$15:$G$164,S15,$H$15:$H$164)</f>
        <v>0</v>
      </c>
      <c r="V15" s="104" t="str">
        <f>IF(T15='1a. Tableau surface agrément'!T15,"OK","A vérifier")</f>
        <v>OK</v>
      </c>
      <c r="X15" s="34"/>
      <c r="Y15" s="34"/>
      <c r="Z15" s="56"/>
      <c r="AA15" s="41"/>
      <c r="AB15" s="41"/>
    </row>
    <row r="16" spans="1:28">
      <c r="A16" s="102"/>
      <c r="B16" s="43"/>
      <c r="C16" s="44"/>
      <c r="D16" s="44"/>
      <c r="E16" s="44"/>
      <c r="F16" s="45"/>
      <c r="G16" s="46"/>
      <c r="H16" s="47"/>
      <c r="I16" s="48" t="b">
        <f t="shared" si="0"/>
        <v>0</v>
      </c>
      <c r="J16" s="49" t="e">
        <f>VLOOKUP(G16,'4. Fiche prépa conv APL_RS'!$B$29:$H$35,IF(LEFT(A16,3)="PLS",6,IF(LEFT(A16,4)="PLUS",2,IF(LEFT(A16,4)="PLAI",4))))</f>
        <v>#N/A</v>
      </c>
      <c r="K16" s="50"/>
      <c r="L16" s="50"/>
      <c r="M16" s="51">
        <f t="shared" si="1"/>
        <v>0</v>
      </c>
      <c r="N16" s="52" t="s">
        <v>60</v>
      </c>
      <c r="O16" s="51" t="str">
        <f>IF($A16="PLAI-adapté",IF($M$7=2,VLOOKUP($N16,Donnees!$G$6:$K$11,5,0),VLOOKUP($N16,Donnees!$G$6:$K$11,4,0)),"")</f>
        <v/>
      </c>
      <c r="P16" s="53" t="str">
        <f t="shared" si="2"/>
        <v/>
      </c>
      <c r="Q16" s="54" t="str">
        <f t="shared" ref="Q16:Q79" si="5">IFERROR(IF(A16="PLAI-adapté",IF(P16&lt;K16,"valeur redevance pratiquée à revoir","OK"),IF(J16&lt;K16,"valeur redevance pratiquée à revoir","OK")),"")</f>
        <v/>
      </c>
      <c r="R16" s="39"/>
      <c r="S16" s="55" t="s">
        <v>65</v>
      </c>
      <c r="T16" s="55">
        <f t="shared" si="3"/>
        <v>0</v>
      </c>
      <c r="U16" s="103">
        <f t="shared" si="4"/>
        <v>0</v>
      </c>
      <c r="V16" s="104" t="str">
        <f>IF(T16='1a. Tableau surface agrément'!T16,"OK","A vérifier")</f>
        <v>OK</v>
      </c>
      <c r="X16" s="34"/>
      <c r="Y16" s="34"/>
      <c r="Z16" s="107"/>
      <c r="AA16" s="57"/>
      <c r="AB16" s="57"/>
    </row>
    <row r="17" spans="1:1018">
      <c r="A17" s="102"/>
      <c r="B17" s="43"/>
      <c r="C17" s="44"/>
      <c r="D17" s="44"/>
      <c r="E17" s="44"/>
      <c r="F17" s="45"/>
      <c r="G17" s="46"/>
      <c r="H17" s="47"/>
      <c r="I17" s="48" t="b">
        <f t="shared" si="0"/>
        <v>0</v>
      </c>
      <c r="J17" s="49" t="e">
        <f>VLOOKUP(G17,'4. Fiche prépa conv APL_RS'!$B$29:$H$35,IF(LEFT(A17,3)="PLS",6,IF(LEFT(A17,4)="PLUS",2,IF(LEFT(A17,4)="PLAI",4))))</f>
        <v>#N/A</v>
      </c>
      <c r="K17" s="50"/>
      <c r="L17" s="50"/>
      <c r="M17" s="51">
        <f t="shared" si="1"/>
        <v>0</v>
      </c>
      <c r="N17" s="52" t="s">
        <v>60</v>
      </c>
      <c r="O17" s="51" t="str">
        <f>IF($A17="PLAI-adapté",IF($M$7=2,VLOOKUP($N17,Donnees!$G$6:$K$11,5,0),VLOOKUP($N17,Donnees!$G$6:$K$11,4,0)),"")</f>
        <v/>
      </c>
      <c r="P17" s="53" t="str">
        <f t="shared" si="2"/>
        <v/>
      </c>
      <c r="Q17" s="54" t="str">
        <f t="shared" si="5"/>
        <v/>
      </c>
      <c r="R17" s="39"/>
      <c r="S17" s="55" t="s">
        <v>67</v>
      </c>
      <c r="T17" s="55">
        <f t="shared" si="3"/>
        <v>0</v>
      </c>
      <c r="U17" s="103">
        <f t="shared" si="4"/>
        <v>0</v>
      </c>
      <c r="V17" s="104" t="str">
        <f>IF(T17='1a. Tableau surface agrément'!T17,"OK","A vérifier")</f>
        <v>OK</v>
      </c>
      <c r="X17" s="34"/>
      <c r="Y17" s="34"/>
      <c r="Z17" s="56"/>
      <c r="AA17" s="41"/>
      <c r="AB17" s="41"/>
    </row>
    <row r="18" spans="1:1018">
      <c r="A18" s="102"/>
      <c r="B18" s="43"/>
      <c r="C18" s="44"/>
      <c r="D18" s="44"/>
      <c r="E18" s="44"/>
      <c r="F18" s="45"/>
      <c r="G18" s="46"/>
      <c r="H18" s="47"/>
      <c r="I18" s="48" t="b">
        <f t="shared" si="0"/>
        <v>0</v>
      </c>
      <c r="J18" s="49" t="e">
        <f>VLOOKUP(G18,'4. Fiche prépa conv APL_RS'!$B$29:$H$35,IF(LEFT(A18,3)="PLS",6,IF(LEFT(A18,4)="PLUS",2,IF(LEFT(A18,4)="PLAI",4))))</f>
        <v>#N/A</v>
      </c>
      <c r="K18" s="50"/>
      <c r="L18" s="50"/>
      <c r="M18" s="51">
        <f t="shared" si="1"/>
        <v>0</v>
      </c>
      <c r="N18" s="52" t="s">
        <v>60</v>
      </c>
      <c r="O18" s="51" t="str">
        <f>IF($A18="PLAI-adapté",IF($M$7=2,VLOOKUP($N18,Donnees!$G$6:$K$11,5,0),VLOOKUP($N18,Donnees!$G$6:$K$11,4,0)),"")</f>
        <v/>
      </c>
      <c r="P18" s="53" t="str">
        <f t="shared" si="2"/>
        <v/>
      </c>
      <c r="Q18" s="54" t="str">
        <f t="shared" si="5"/>
        <v/>
      </c>
      <c r="R18" s="39"/>
      <c r="S18" s="55" t="s">
        <v>59</v>
      </c>
      <c r="T18" s="55">
        <f t="shared" si="3"/>
        <v>0</v>
      </c>
      <c r="U18" s="103">
        <f t="shared" si="4"/>
        <v>0</v>
      </c>
      <c r="V18" s="104" t="str">
        <f>IF(T18='1a. Tableau surface agrément'!T18,"OK","A vérifier")</f>
        <v>OK</v>
      </c>
      <c r="X18" s="34"/>
      <c r="Y18" s="34"/>
      <c r="Z18" s="56"/>
      <c r="AA18" s="41"/>
      <c r="AB18" s="41"/>
    </row>
    <row r="19" spans="1:1018">
      <c r="A19" s="102"/>
      <c r="B19" s="43"/>
      <c r="C19" s="44"/>
      <c r="D19" s="44"/>
      <c r="E19" s="44"/>
      <c r="F19" s="45"/>
      <c r="G19" s="46"/>
      <c r="H19" s="47"/>
      <c r="I19" s="48" t="b">
        <f t="shared" si="0"/>
        <v>0</v>
      </c>
      <c r="J19" s="49" t="e">
        <f>VLOOKUP(G19,'4. Fiche prépa conv APL_RS'!$B$29:$H$35,IF(LEFT(A19,3)="PLS",6,IF(LEFT(A19,4)="PLUS",2,IF(LEFT(A19,4)="PLAI",4))))</f>
        <v>#N/A</v>
      </c>
      <c r="K19" s="50"/>
      <c r="L19" s="50"/>
      <c r="M19" s="51">
        <f t="shared" si="1"/>
        <v>0</v>
      </c>
      <c r="N19" s="52" t="s">
        <v>60</v>
      </c>
      <c r="O19" s="51" t="str">
        <f>IF($A19="PLAI-adapté",IF($M$7=2,VLOOKUP($N19,Donnees!$G$6:$K$11,5,0),VLOOKUP($N19,Donnees!$G$6:$K$11,4,0)),"")</f>
        <v/>
      </c>
      <c r="P19" s="53" t="str">
        <f t="shared" si="2"/>
        <v/>
      </c>
      <c r="Q19" s="54" t="str">
        <f t="shared" si="5"/>
        <v/>
      </c>
      <c r="R19" s="39"/>
      <c r="S19" s="55" t="s">
        <v>64</v>
      </c>
      <c r="T19" s="55">
        <f t="shared" si="3"/>
        <v>0</v>
      </c>
      <c r="U19" s="103">
        <f t="shared" si="4"/>
        <v>0</v>
      </c>
      <c r="V19" s="104" t="str">
        <f>IF(T19='1a. Tableau surface agrément'!T19,"OK","A vérifier")</f>
        <v>OK</v>
      </c>
      <c r="X19" s="34"/>
      <c r="Y19" s="34"/>
      <c r="AA19" s="41"/>
      <c r="AB19" s="41"/>
    </row>
    <row r="20" spans="1:1018">
      <c r="A20" s="102"/>
      <c r="B20" s="43"/>
      <c r="C20" s="44"/>
      <c r="D20" s="44"/>
      <c r="E20" s="44"/>
      <c r="F20" s="45"/>
      <c r="G20" s="46"/>
      <c r="H20" s="47"/>
      <c r="I20" s="48" t="b">
        <f t="shared" si="0"/>
        <v>0</v>
      </c>
      <c r="J20" s="49" t="e">
        <f>VLOOKUP(G20,'4. Fiche prépa conv APL_RS'!$B$29:$H$35,IF(LEFT(A20,3)="PLS",6,IF(LEFT(A20,4)="PLUS",2,IF(LEFT(A20,4)="PLAI",4))))</f>
        <v>#N/A</v>
      </c>
      <c r="K20" s="50"/>
      <c r="L20" s="50"/>
      <c r="M20" s="51">
        <f t="shared" si="1"/>
        <v>0</v>
      </c>
      <c r="N20" s="52" t="s">
        <v>60</v>
      </c>
      <c r="O20" s="51" t="str">
        <f>IF($A20="PLAI-adapté",IF($M$7=2,VLOOKUP($N20,Donnees!$G$6:$K$11,5,0),VLOOKUP($N20,Donnees!$G$6:$K$11,4,0)),"")</f>
        <v/>
      </c>
      <c r="P20" s="53" t="str">
        <f t="shared" si="2"/>
        <v/>
      </c>
      <c r="Q20" s="54" t="str">
        <f t="shared" si="5"/>
        <v/>
      </c>
      <c r="R20" s="39"/>
      <c r="S20" s="55" t="s">
        <v>70</v>
      </c>
      <c r="T20" s="55">
        <f t="shared" si="3"/>
        <v>0</v>
      </c>
      <c r="U20" s="103">
        <f t="shared" si="4"/>
        <v>0</v>
      </c>
      <c r="V20" s="104" t="str">
        <f>IF(T20='1a. Tableau surface agrément'!T20,"OK","A vérifier")</f>
        <v>OK</v>
      </c>
      <c r="W20" s="58"/>
      <c r="X20" s="34"/>
      <c r="Y20" s="34"/>
      <c r="AC20" s="59"/>
      <c r="AD20" s="60"/>
      <c r="AE20" s="60"/>
      <c r="AF20" s="61"/>
      <c r="AG20" s="60"/>
    </row>
    <row r="21" spans="1:1018" ht="12.75" customHeight="1">
      <c r="A21" s="102"/>
      <c r="B21" s="43"/>
      <c r="C21" s="44"/>
      <c r="D21" s="44"/>
      <c r="E21" s="44"/>
      <c r="F21" s="45"/>
      <c r="G21" s="46"/>
      <c r="H21" s="47"/>
      <c r="I21" s="48" t="b">
        <f t="shared" si="0"/>
        <v>0</v>
      </c>
      <c r="J21" s="49" t="e">
        <f>VLOOKUP(G21,'4. Fiche prépa conv APL_RS'!$B$29:$H$35,IF(LEFT(A21,3)="PLS",6,IF(LEFT(A21,4)="PLUS",2,IF(LEFT(A21,4)="PLAI",4))))</f>
        <v>#N/A</v>
      </c>
      <c r="K21" s="50"/>
      <c r="L21" s="50"/>
      <c r="M21" s="51">
        <f t="shared" si="1"/>
        <v>0</v>
      </c>
      <c r="N21" s="52" t="s">
        <v>60</v>
      </c>
      <c r="O21" s="51" t="str">
        <f>IF($A21="PLAI-adapté",IF($M$7=2,VLOOKUP($N21,Donnees!$G$6:$K$11,5,0),VLOOKUP($N21,Donnees!$G$6:$K$11,4,0)),"")</f>
        <v/>
      </c>
      <c r="P21" s="53" t="str">
        <f t="shared" si="2"/>
        <v/>
      </c>
      <c r="Q21" s="54" t="str">
        <f t="shared" si="5"/>
        <v/>
      </c>
      <c r="R21" s="39"/>
      <c r="S21" s="55" t="s">
        <v>71</v>
      </c>
      <c r="T21" s="55">
        <f t="shared" si="3"/>
        <v>0</v>
      </c>
      <c r="U21" s="103">
        <f t="shared" si="4"/>
        <v>0</v>
      </c>
      <c r="V21" s="104" t="str">
        <f>IF(T21='1a. Tableau surface agrément'!T21,"OK","A vérifier")</f>
        <v>OK</v>
      </c>
      <c r="W21" s="105"/>
      <c r="X21" s="34"/>
      <c r="Y21" s="34"/>
      <c r="Z21" s="41"/>
      <c r="AA21" s="41"/>
      <c r="AB21" s="41"/>
    </row>
    <row r="22" spans="1:1018">
      <c r="A22" s="102"/>
      <c r="B22" s="43"/>
      <c r="C22" s="44"/>
      <c r="D22" s="44"/>
      <c r="E22" s="44"/>
      <c r="F22" s="45"/>
      <c r="G22" s="46"/>
      <c r="H22" s="47"/>
      <c r="I22" s="48" t="b">
        <f t="shared" si="0"/>
        <v>0</v>
      </c>
      <c r="J22" s="49" t="e">
        <f>VLOOKUP(G22,'4. Fiche prépa conv APL_RS'!$B$29:$H$35,IF(LEFT(A22,3)="PLS",6,IF(LEFT(A22,4)="PLUS",2,IF(LEFT(A22,4)="PLAI",4))))</f>
        <v>#N/A</v>
      </c>
      <c r="K22" s="50"/>
      <c r="L22" s="50"/>
      <c r="M22" s="51">
        <f t="shared" si="1"/>
        <v>0</v>
      </c>
      <c r="N22" s="52" t="s">
        <v>60</v>
      </c>
      <c r="O22" s="51" t="str">
        <f>IF($A22="PLAI-adapté",IF($M$7=2,VLOOKUP($N22,Donnees!$G$6:$K$11,5,0),VLOOKUP($N22,Donnees!$G$6:$K$11,4,0)),"")</f>
        <v/>
      </c>
      <c r="P22" s="53" t="str">
        <f t="shared" si="2"/>
        <v/>
      </c>
      <c r="Q22" s="54" t="str">
        <f t="shared" si="5"/>
        <v/>
      </c>
      <c r="R22" s="39"/>
      <c r="S22" s="55"/>
      <c r="T22" s="55"/>
      <c r="U22" s="103">
        <f t="shared" si="4"/>
        <v>0</v>
      </c>
      <c r="V22" s="104" t="str">
        <f>IF(T22='1a. Tableau surface agrément'!T22,"OK","A vérifier")</f>
        <v>OK</v>
      </c>
      <c r="W22" s="105"/>
      <c r="X22" s="34"/>
      <c r="Y22" s="34"/>
      <c r="Z22" s="56"/>
      <c r="AA22" s="41"/>
      <c r="AB22" s="41"/>
    </row>
    <row r="23" spans="1:1018">
      <c r="A23" s="102"/>
      <c r="B23" s="43"/>
      <c r="C23" s="44"/>
      <c r="D23" s="44"/>
      <c r="E23" s="44"/>
      <c r="F23" s="45"/>
      <c r="G23" s="46"/>
      <c r="H23" s="47"/>
      <c r="I23" s="48" t="b">
        <f t="shared" si="0"/>
        <v>0</v>
      </c>
      <c r="J23" s="49" t="e">
        <f>VLOOKUP(G23,'4. Fiche prépa conv APL_RS'!$B$29:$H$35,IF(LEFT(A23,3)="PLS",6,IF(LEFT(A23,4)="PLUS",2,IF(LEFT(A23,4)="PLAI",4))))</f>
        <v>#N/A</v>
      </c>
      <c r="K23" s="50"/>
      <c r="L23" s="50"/>
      <c r="M23" s="51">
        <f t="shared" si="1"/>
        <v>0</v>
      </c>
      <c r="N23" s="52" t="s">
        <v>60</v>
      </c>
      <c r="O23" s="51" t="str">
        <f>IF($A23="PLAI-adapté",IF($M$7=2,VLOOKUP($N23,Donnees!$G$6:$K$11,5,0),VLOOKUP($N23,Donnees!$G$6:$K$11,4,0)),"")</f>
        <v/>
      </c>
      <c r="P23" s="53" t="str">
        <f t="shared" si="2"/>
        <v/>
      </c>
      <c r="Q23" s="54" t="str">
        <f t="shared" si="5"/>
        <v/>
      </c>
      <c r="R23" s="39"/>
      <c r="S23" s="40" t="s">
        <v>72</v>
      </c>
      <c r="T23" s="40">
        <f>SUM(T15:T21)</f>
        <v>0</v>
      </c>
      <c r="U23" s="106">
        <f>SUM(U15:U22)</f>
        <v>0</v>
      </c>
      <c r="V23" s="106"/>
      <c r="W23" s="105"/>
      <c r="X23" s="34"/>
      <c r="Y23" s="34"/>
      <c r="Z23" s="56"/>
      <c r="AA23" s="283"/>
      <c r="AB23" s="283"/>
    </row>
    <row r="24" spans="1:1018">
      <c r="A24" s="102"/>
      <c r="B24" s="43"/>
      <c r="C24" s="44"/>
      <c r="D24" s="44"/>
      <c r="E24" s="44"/>
      <c r="F24" s="45"/>
      <c r="G24" s="46"/>
      <c r="H24" s="47"/>
      <c r="I24" s="48" t="b">
        <f t="shared" si="0"/>
        <v>0</v>
      </c>
      <c r="J24" s="49" t="e">
        <f>VLOOKUP(G24,'4. Fiche prépa conv APL_RS'!$B$29:$H$35,IF(LEFT(A24,3)="PLS",6,IF(LEFT(A24,4)="PLUS",2,IF(LEFT(A24,4)="PLAI",4))))</f>
        <v>#N/A</v>
      </c>
      <c r="K24" s="50"/>
      <c r="L24" s="50"/>
      <c r="M24" s="51">
        <f t="shared" si="1"/>
        <v>0</v>
      </c>
      <c r="N24" s="52" t="s">
        <v>60</v>
      </c>
      <c r="O24" s="51" t="str">
        <f>IF($A24="PLAI-adapté",IF($M$7=2,VLOOKUP($N24,Donnees!$G$6:$K$11,5,0),VLOOKUP($N24,Donnees!$G$6:$K$11,4,0)),"")</f>
        <v/>
      </c>
      <c r="P24" s="53" t="str">
        <f t="shared" si="2"/>
        <v/>
      </c>
      <c r="Q24" s="54" t="str">
        <f t="shared" si="5"/>
        <v/>
      </c>
      <c r="R24" s="39"/>
      <c r="U24" s="41"/>
      <c r="W24" s="105"/>
      <c r="X24" s="34"/>
      <c r="Y24" s="34"/>
      <c r="Z24" s="56"/>
      <c r="AA24" s="41"/>
      <c r="AB24" s="41"/>
    </row>
    <row r="25" spans="1:1018">
      <c r="A25" s="102"/>
      <c r="B25" s="43"/>
      <c r="C25" s="62"/>
      <c r="D25" s="62"/>
      <c r="E25" s="62"/>
      <c r="F25" s="63"/>
      <c r="G25" s="46"/>
      <c r="H25" s="64"/>
      <c r="I25" s="48" t="b">
        <f t="shared" si="0"/>
        <v>0</v>
      </c>
      <c r="J25" s="49" t="e">
        <f>VLOOKUP(G25,'4. Fiche prépa conv APL_RS'!$B$29:$H$35,IF(LEFT(A25,3)="PLS",6,IF(LEFT(A25,4)="PLUS",2,IF(LEFT(A25,4)="PLAI",4))))</f>
        <v>#N/A</v>
      </c>
      <c r="K25" s="50"/>
      <c r="L25" s="50"/>
      <c r="M25" s="51">
        <f t="shared" si="1"/>
        <v>0</v>
      </c>
      <c r="N25" s="52" t="s">
        <v>60</v>
      </c>
      <c r="O25" s="51" t="str">
        <f>IF($A25="PLAI-adapté",IF($M$7=2,VLOOKUP($N25,Donnees!$G$6:$K$11,5,0),VLOOKUP($N25,Donnees!$G$6:$K$11,4,0)),"")</f>
        <v/>
      </c>
      <c r="P25" s="53" t="str">
        <f t="shared" si="2"/>
        <v/>
      </c>
      <c r="Q25" s="54" t="str">
        <f t="shared" si="5"/>
        <v/>
      </c>
      <c r="R25" s="39"/>
      <c r="U25" s="41"/>
      <c r="V25" s="105"/>
      <c r="W25" s="105"/>
      <c r="X25" s="34"/>
      <c r="Y25" s="34"/>
      <c r="Z25" s="56"/>
      <c r="AA25" s="283"/>
      <c r="AB25" s="283"/>
    </row>
    <row r="26" spans="1:1018" ht="30">
      <c r="A26" s="102"/>
      <c r="B26" s="43"/>
      <c r="C26" s="44"/>
      <c r="D26" s="44"/>
      <c r="E26" s="44"/>
      <c r="F26" s="45"/>
      <c r="G26" s="46"/>
      <c r="H26" s="47"/>
      <c r="I26" s="48" t="b">
        <f t="shared" si="0"/>
        <v>0</v>
      </c>
      <c r="J26" s="49" t="e">
        <f>VLOOKUP(G26,'4. Fiche prépa conv APL_RS'!$B$29:$H$35,IF(LEFT(A26,3)="PLS",6,IF(LEFT(A26,4)="PLUS",2,IF(LEFT(A26,4)="PLAI",4))))</f>
        <v>#N/A</v>
      </c>
      <c r="K26" s="50"/>
      <c r="L26" s="50"/>
      <c r="M26" s="51">
        <f t="shared" si="1"/>
        <v>0</v>
      </c>
      <c r="N26" s="52" t="s">
        <v>60</v>
      </c>
      <c r="O26" s="51" t="str">
        <f>IF($A26="PLAI-adapté",IF($M$7=2,VLOOKUP($N26,Donnees!$G$6:$K$11,5,0),VLOOKUP($N26,Donnees!$G$6:$K$11,4,0)),"")</f>
        <v/>
      </c>
      <c r="P26" s="53" t="str">
        <f t="shared" si="2"/>
        <v/>
      </c>
      <c r="Q26" s="54" t="str">
        <f t="shared" si="5"/>
        <v/>
      </c>
      <c r="R26" s="39"/>
      <c r="S26" s="40" t="s">
        <v>73</v>
      </c>
      <c r="T26" s="40" t="s">
        <v>56</v>
      </c>
      <c r="U26" s="40" t="s">
        <v>86</v>
      </c>
      <c r="V26" s="41"/>
      <c r="W26" s="40" t="s">
        <v>73</v>
      </c>
      <c r="X26" s="40" t="s">
        <v>56</v>
      </c>
      <c r="Y26" s="40" t="s">
        <v>86</v>
      </c>
      <c r="Z26" s="34"/>
      <c r="AA26" s="41"/>
      <c r="AB26" s="41"/>
      <c r="AC26" s="41"/>
      <c r="AMD26" s="27"/>
    </row>
    <row r="27" spans="1:1018">
      <c r="A27" s="102"/>
      <c r="B27" s="43"/>
      <c r="C27" s="44"/>
      <c r="D27" s="44"/>
      <c r="E27" s="44"/>
      <c r="F27" s="45"/>
      <c r="G27" s="46"/>
      <c r="H27" s="47"/>
      <c r="I27" s="48" t="b">
        <f t="shared" si="0"/>
        <v>0</v>
      </c>
      <c r="J27" s="49" t="e">
        <f>VLOOKUP(G27,'4. Fiche prépa conv APL_RS'!$B$29:$H$35,IF(LEFT(A27,3)="PLS",6,IF(LEFT(A27,4)="PLUS",2,IF(LEFT(A27,4)="PLAI",4))))</f>
        <v>#N/A</v>
      </c>
      <c r="K27" s="50"/>
      <c r="L27" s="50"/>
      <c r="M27" s="51">
        <f t="shared" si="1"/>
        <v>0</v>
      </c>
      <c r="N27" s="52" t="s">
        <v>60</v>
      </c>
      <c r="O27" s="51" t="str">
        <f>IF($A27="PLAI-adapté",IF($M$7=2,VLOOKUP($N27,Donnees!$G$6:$K$11,5,0),VLOOKUP($N27,Donnees!$G$6:$K$11,4,0)),"")</f>
        <v/>
      </c>
      <c r="P27" s="53" t="str">
        <f t="shared" si="2"/>
        <v/>
      </c>
      <c r="Q27" s="54" t="str">
        <f t="shared" si="5"/>
        <v/>
      </c>
      <c r="R27" s="39"/>
      <c r="S27" s="65" t="s">
        <v>62</v>
      </c>
      <c r="T27" s="66"/>
      <c r="U27" s="103"/>
      <c r="V27" s="41"/>
      <c r="W27" s="65" t="s">
        <v>57</v>
      </c>
      <c r="X27" s="67"/>
      <c r="Y27" s="103"/>
      <c r="Z27" s="34"/>
      <c r="AMD27" s="27"/>
    </row>
    <row r="28" spans="1:1018">
      <c r="A28" s="102"/>
      <c r="B28" s="43"/>
      <c r="C28" s="44"/>
      <c r="D28" s="44"/>
      <c r="E28" s="44"/>
      <c r="F28" s="45"/>
      <c r="G28" s="46"/>
      <c r="H28" s="47"/>
      <c r="I28" s="48" t="b">
        <f t="shared" si="0"/>
        <v>0</v>
      </c>
      <c r="J28" s="49" t="e">
        <f>VLOOKUP(G28,'4. Fiche prépa conv APL_RS'!$B$29:$H$35,IF(LEFT(A28,3)="PLS",6,IF(LEFT(A28,4)="PLUS",2,IF(LEFT(A28,4)="PLAI",4))))</f>
        <v>#N/A</v>
      </c>
      <c r="K28" s="50"/>
      <c r="L28" s="50"/>
      <c r="M28" s="51">
        <f t="shared" si="1"/>
        <v>0</v>
      </c>
      <c r="N28" s="52" t="s">
        <v>60</v>
      </c>
      <c r="O28" s="51" t="str">
        <f>IF($A28="PLAI-adapté",IF($M$7=2,VLOOKUP($N28,Donnees!$G$6:$K$11,5,0),VLOOKUP($N28,Donnees!$G$6:$K$11,4,0)),"")</f>
        <v/>
      </c>
      <c r="P28" s="53" t="str">
        <f t="shared" si="2"/>
        <v/>
      </c>
      <c r="Q28" s="54" t="str">
        <f t="shared" si="5"/>
        <v/>
      </c>
      <c r="R28" s="39"/>
      <c r="S28" s="55" t="s">
        <v>61</v>
      </c>
      <c r="T28" s="68">
        <f t="shared" ref="T28:T34" si="6">SUMPRODUCT(($G$15:$G$164=$S28)*($A$15:$A$164=$S$27))</f>
        <v>0</v>
      </c>
      <c r="U28" s="103">
        <f>SUMIFS($H$15:$H$164,$G$15:$G$164,S28,$A$15:$A$164,"PLAI ")</f>
        <v>0</v>
      </c>
      <c r="V28" s="41"/>
      <c r="W28" s="55" t="s">
        <v>61</v>
      </c>
      <c r="X28" s="55">
        <f>SUMPRODUCT(($G$15:$G$164=$W28)*($A$15:$A$164="PLAI-adapté"))</f>
        <v>0</v>
      </c>
      <c r="Y28" s="103">
        <f>SUMIFS($H$15:$H$164,$G$15:$G$164,W28,$A$15:$A$164,"PLAI-*")</f>
        <v>0</v>
      </c>
      <c r="Z28" s="34"/>
      <c r="AMD28" s="27"/>
    </row>
    <row r="29" spans="1:1018">
      <c r="A29" s="102"/>
      <c r="B29" s="43"/>
      <c r="C29" s="44"/>
      <c r="D29" s="44"/>
      <c r="E29" s="44"/>
      <c r="F29" s="45"/>
      <c r="G29" s="46"/>
      <c r="H29" s="47"/>
      <c r="I29" s="48" t="b">
        <f t="shared" si="0"/>
        <v>0</v>
      </c>
      <c r="J29" s="49" t="e">
        <f>VLOOKUP(G29,'4. Fiche prépa conv APL_RS'!$B$29:$H$35,IF(LEFT(A29,3)="PLS",6,IF(LEFT(A29,4)="PLUS",2,IF(LEFT(A29,4)="PLAI",4))))</f>
        <v>#N/A</v>
      </c>
      <c r="K29" s="50"/>
      <c r="L29" s="50"/>
      <c r="M29" s="51">
        <f t="shared" si="1"/>
        <v>0</v>
      </c>
      <c r="N29" s="52" t="s">
        <v>60</v>
      </c>
      <c r="O29" s="51" t="str">
        <f>IF($A29="PLAI-adapté",IF($M$7=2,VLOOKUP($N29,Donnees!$G$6:$K$11,5,0),VLOOKUP($N29,Donnees!$G$6:$K$11,4,0)),"")</f>
        <v/>
      </c>
      <c r="P29" s="53" t="str">
        <f t="shared" si="2"/>
        <v/>
      </c>
      <c r="Q29" s="54" t="str">
        <f t="shared" si="5"/>
        <v/>
      </c>
      <c r="R29" s="39"/>
      <c r="S29" s="55" t="s">
        <v>65</v>
      </c>
      <c r="T29" s="68">
        <f t="shared" si="6"/>
        <v>0</v>
      </c>
      <c r="U29" s="103">
        <f t="shared" ref="U29:U34" si="7">SUMIFS($H$15:$H$164,$G$15:$G$164,S29,$A$15:$A$164,"PLAI ")</f>
        <v>0</v>
      </c>
      <c r="V29" s="41"/>
      <c r="W29" s="55" t="s">
        <v>65</v>
      </c>
      <c r="X29" s="55">
        <f>SUMPRODUCT(($G$15:$G$164=$W29)*($A$15:$A$164="PLAI-adapté"))</f>
        <v>0</v>
      </c>
      <c r="Y29" s="103">
        <f t="shared" ref="Y29:Y34" si="8">SUMIFS($H$15:$H$164,$G$15:$G$164,W29,$A$15:$A$164,"PLAI-*")</f>
        <v>0</v>
      </c>
      <c r="Z29" s="34"/>
      <c r="AA29" s="41"/>
      <c r="AB29" s="41"/>
      <c r="AC29" s="41"/>
      <c r="AMD29" s="27"/>
    </row>
    <row r="30" spans="1:1018">
      <c r="A30" s="102"/>
      <c r="B30" s="43"/>
      <c r="C30" s="44"/>
      <c r="D30" s="44"/>
      <c r="E30" s="44"/>
      <c r="F30" s="45"/>
      <c r="G30" s="46"/>
      <c r="H30" s="47"/>
      <c r="I30" s="48" t="b">
        <f t="shared" si="0"/>
        <v>0</v>
      </c>
      <c r="J30" s="49" t="e">
        <f>VLOOKUP(G30,'4. Fiche prépa conv APL_RS'!$B$29:$H$35,IF(LEFT(A30,3)="PLS",6,IF(LEFT(A30,4)="PLUS",2,IF(LEFT(A30,4)="PLAI",4))))</f>
        <v>#N/A</v>
      </c>
      <c r="K30" s="50"/>
      <c r="L30" s="50"/>
      <c r="M30" s="51">
        <f t="shared" si="1"/>
        <v>0</v>
      </c>
      <c r="N30" s="52" t="s">
        <v>60</v>
      </c>
      <c r="O30" s="51" t="str">
        <f>IF($A30="PLAI-adapté",IF($M$7=2,VLOOKUP($N30,Donnees!$G$6:$K$11,5,0),VLOOKUP($N30,Donnees!$G$6:$K$11,4,0)),"")</f>
        <v/>
      </c>
      <c r="P30" s="53" t="str">
        <f t="shared" si="2"/>
        <v/>
      </c>
      <c r="Q30" s="54" t="str">
        <f t="shared" si="5"/>
        <v/>
      </c>
      <c r="R30" s="39"/>
      <c r="S30" s="55" t="s">
        <v>67</v>
      </c>
      <c r="T30" s="68">
        <f t="shared" si="6"/>
        <v>0</v>
      </c>
      <c r="U30" s="103">
        <f t="shared" si="7"/>
        <v>0</v>
      </c>
      <c r="V30" s="41"/>
      <c r="W30" s="55" t="s">
        <v>67</v>
      </c>
      <c r="X30" s="55">
        <f>SUMPRODUCT(($G$15:$G$164=$W30)*($A$15:$A$164="PLAI-adapté"))</f>
        <v>0</v>
      </c>
      <c r="Y30" s="103">
        <f t="shared" si="8"/>
        <v>0</v>
      </c>
      <c r="Z30" s="34"/>
      <c r="AA30" s="41"/>
      <c r="AB30" s="69"/>
      <c r="AC30" s="69"/>
      <c r="AMD30" s="27"/>
    </row>
    <row r="31" spans="1:1018">
      <c r="A31" s="102"/>
      <c r="B31" s="43"/>
      <c r="C31" s="44"/>
      <c r="D31" s="44"/>
      <c r="E31" s="44"/>
      <c r="F31" s="45"/>
      <c r="G31" s="46"/>
      <c r="H31" s="47"/>
      <c r="I31" s="48" t="b">
        <f t="shared" si="0"/>
        <v>0</v>
      </c>
      <c r="J31" s="49" t="e">
        <f>VLOOKUP(G31,'4. Fiche prépa conv APL_RS'!$B$29:$H$35,IF(LEFT(A31,3)="PLS",6,IF(LEFT(A31,4)="PLUS",2,IF(LEFT(A31,4)="PLAI",4))))</f>
        <v>#N/A</v>
      </c>
      <c r="K31" s="50"/>
      <c r="L31" s="50"/>
      <c r="M31" s="51">
        <f t="shared" si="1"/>
        <v>0</v>
      </c>
      <c r="N31" s="52" t="s">
        <v>60</v>
      </c>
      <c r="O31" s="51" t="str">
        <f>IF($A31="PLAI-adapté",IF($M$7=2,VLOOKUP($N31,Donnees!$G$6:$K$11,5,0),VLOOKUP($N31,Donnees!$G$6:$K$11,4,0)),"")</f>
        <v/>
      </c>
      <c r="P31" s="53" t="str">
        <f t="shared" si="2"/>
        <v/>
      </c>
      <c r="Q31" s="54" t="str">
        <f t="shared" si="5"/>
        <v/>
      </c>
      <c r="R31" s="39"/>
      <c r="S31" s="55" t="s">
        <v>59</v>
      </c>
      <c r="T31" s="68">
        <f t="shared" si="6"/>
        <v>0</v>
      </c>
      <c r="U31" s="103">
        <f t="shared" si="7"/>
        <v>0</v>
      </c>
      <c r="V31" s="41"/>
      <c r="W31" s="55" t="s">
        <v>59</v>
      </c>
      <c r="X31" s="55">
        <f>SUMPRODUCT(($G$15:$G$164=$W31)*($A$15:$A$164="PLAI-adapté"))</f>
        <v>0</v>
      </c>
      <c r="Y31" s="103">
        <f t="shared" si="8"/>
        <v>0</v>
      </c>
      <c r="Z31" s="34"/>
      <c r="AA31" s="41"/>
      <c r="AB31" s="69"/>
      <c r="AC31" s="69"/>
      <c r="AMD31" s="27"/>
    </row>
    <row r="32" spans="1:1018">
      <c r="A32" s="102"/>
      <c r="B32" s="43"/>
      <c r="C32" s="44"/>
      <c r="D32" s="44"/>
      <c r="E32" s="44"/>
      <c r="F32" s="45"/>
      <c r="G32" s="46"/>
      <c r="H32" s="47"/>
      <c r="I32" s="48" t="b">
        <f t="shared" si="0"/>
        <v>0</v>
      </c>
      <c r="J32" s="49" t="e">
        <f>VLOOKUP(G32,'4. Fiche prépa conv APL_RS'!$B$29:$H$35,IF(LEFT(A32,3)="PLS",6,IF(LEFT(A32,4)="PLUS",2,IF(LEFT(A32,4)="PLAI",4))))</f>
        <v>#N/A</v>
      </c>
      <c r="K32" s="50"/>
      <c r="L32" s="50"/>
      <c r="M32" s="51">
        <f t="shared" si="1"/>
        <v>0</v>
      </c>
      <c r="N32" s="52" t="s">
        <v>60</v>
      </c>
      <c r="O32" s="51" t="str">
        <f>IF($A32="PLAI-adapté",IF($M$7=2,VLOOKUP($N32,Donnees!$G$6:$K$11,5,0),VLOOKUP($N32,Donnees!$G$6:$K$11,4,0)),"")</f>
        <v/>
      </c>
      <c r="P32" s="53" t="str">
        <f t="shared" si="2"/>
        <v/>
      </c>
      <c r="Q32" s="54" t="str">
        <f t="shared" si="5"/>
        <v/>
      </c>
      <c r="R32" s="39"/>
      <c r="S32" s="55" t="s">
        <v>64</v>
      </c>
      <c r="T32" s="68">
        <f t="shared" si="6"/>
        <v>0</v>
      </c>
      <c r="U32" s="103">
        <f t="shared" si="7"/>
        <v>0</v>
      </c>
      <c r="V32" s="41"/>
      <c r="W32" s="55" t="s">
        <v>64</v>
      </c>
      <c r="X32" s="55">
        <f>SUMPRODUCT(($G$15:$G$164=$W32)*($A$15:$A$164="PLAI-adapté"))</f>
        <v>0</v>
      </c>
      <c r="Y32" s="103">
        <f t="shared" si="8"/>
        <v>0</v>
      </c>
      <c r="Z32" s="34"/>
      <c r="AA32" s="41"/>
      <c r="AB32" s="69"/>
      <c r="AC32" s="69"/>
      <c r="AMD32" s="27"/>
    </row>
    <row r="33" spans="1:1018">
      <c r="A33" s="102"/>
      <c r="B33" s="43"/>
      <c r="C33" s="44"/>
      <c r="D33" s="44"/>
      <c r="E33" s="44"/>
      <c r="F33" s="45"/>
      <c r="G33" s="46"/>
      <c r="H33" s="47"/>
      <c r="I33" s="48" t="b">
        <f t="shared" si="0"/>
        <v>0</v>
      </c>
      <c r="J33" s="49" t="e">
        <f>VLOOKUP(G33,'4. Fiche prépa conv APL_RS'!$B$29:$H$35,IF(LEFT(A33,3)="PLS",6,IF(LEFT(A33,4)="PLUS",2,IF(LEFT(A33,4)="PLAI",4))))</f>
        <v>#N/A</v>
      </c>
      <c r="K33" s="50"/>
      <c r="L33" s="50"/>
      <c r="M33" s="51">
        <f t="shared" si="1"/>
        <v>0</v>
      </c>
      <c r="N33" s="52" t="s">
        <v>60</v>
      </c>
      <c r="O33" s="51" t="str">
        <f>IF($A33="PLAI-adapté",IF($M$7=2,VLOOKUP($N33,Donnees!$G$6:$K$11,5,0),VLOOKUP($N33,Donnees!$G$6:$K$11,4,0)),"")</f>
        <v/>
      </c>
      <c r="P33" s="53" t="str">
        <f t="shared" si="2"/>
        <v/>
      </c>
      <c r="Q33" s="54" t="str">
        <f t="shared" si="5"/>
        <v/>
      </c>
      <c r="R33" s="39"/>
      <c r="S33" s="55" t="s">
        <v>70</v>
      </c>
      <c r="T33" s="68">
        <f t="shared" si="6"/>
        <v>0</v>
      </c>
      <c r="U33" s="103">
        <f t="shared" si="7"/>
        <v>0</v>
      </c>
      <c r="V33" s="41"/>
      <c r="W33" s="55" t="s">
        <v>70</v>
      </c>
      <c r="X33" s="55">
        <f>SUMPRODUCT(($G$15:$G$164=$W33)*($A$15:$A$164="PLAI-adapté"))</f>
        <v>0</v>
      </c>
      <c r="Y33" s="103">
        <f t="shared" si="8"/>
        <v>0</v>
      </c>
      <c r="Z33" s="34"/>
      <c r="AA33" s="41"/>
      <c r="AB33" s="69"/>
      <c r="AC33" s="69"/>
      <c r="AMD33" s="27"/>
    </row>
    <row r="34" spans="1:1018">
      <c r="A34" s="102"/>
      <c r="B34" s="43"/>
      <c r="C34" s="44"/>
      <c r="D34" s="44"/>
      <c r="E34" s="44"/>
      <c r="F34" s="45"/>
      <c r="G34" s="46"/>
      <c r="H34" s="47"/>
      <c r="I34" s="48" t="b">
        <f t="shared" si="0"/>
        <v>0</v>
      </c>
      <c r="J34" s="49" t="e">
        <f>VLOOKUP(G34,'4. Fiche prépa conv APL_RS'!$B$29:$H$35,IF(LEFT(A34,3)="PLS",6,IF(LEFT(A34,4)="PLUS",2,IF(LEFT(A34,4)="PLAI",4))))</f>
        <v>#N/A</v>
      </c>
      <c r="K34" s="50"/>
      <c r="L34" s="50"/>
      <c r="M34" s="51">
        <f t="shared" si="1"/>
        <v>0</v>
      </c>
      <c r="N34" s="52" t="s">
        <v>60</v>
      </c>
      <c r="O34" s="51" t="str">
        <f>IF($A34="PLAI-adapté",IF($M$7=2,VLOOKUP($N34,Donnees!$G$6:$K$11,5,0),VLOOKUP($N34,Donnees!$G$6:$K$11,4,0)),"")</f>
        <v/>
      </c>
      <c r="P34" s="53" t="str">
        <f t="shared" si="2"/>
        <v/>
      </c>
      <c r="Q34" s="54" t="str">
        <f t="shared" si="5"/>
        <v/>
      </c>
      <c r="R34" s="39"/>
      <c r="S34" s="55" t="s">
        <v>71</v>
      </c>
      <c r="T34" s="68">
        <f t="shared" si="6"/>
        <v>0</v>
      </c>
      <c r="U34" s="103">
        <f t="shared" si="7"/>
        <v>0</v>
      </c>
      <c r="V34" s="41"/>
      <c r="W34" s="55" t="s">
        <v>71</v>
      </c>
      <c r="X34" s="55">
        <f>SUMPRODUCT(($G$15:$G$164=$W34)*($A$15:$A$164="PLAI-adapté"))</f>
        <v>0</v>
      </c>
      <c r="Y34" s="103">
        <f t="shared" si="8"/>
        <v>0</v>
      </c>
      <c r="Z34" s="34"/>
      <c r="AA34" s="41"/>
      <c r="AB34" s="69"/>
      <c r="AC34" s="69"/>
      <c r="AMD34" s="27"/>
    </row>
    <row r="35" spans="1:1018" ht="30">
      <c r="A35" s="102"/>
      <c r="B35" s="43"/>
      <c r="C35" s="44"/>
      <c r="D35" s="44"/>
      <c r="E35" s="44"/>
      <c r="F35" s="45"/>
      <c r="G35" s="46"/>
      <c r="H35" s="47"/>
      <c r="I35" s="48" t="b">
        <f t="shared" si="0"/>
        <v>0</v>
      </c>
      <c r="J35" s="49" t="e">
        <f>VLOOKUP(G35,'4. Fiche prépa conv APL_RS'!$B$29:$H$35,IF(LEFT(A35,3)="PLS",6,IF(LEFT(A35,4)="PLUS",2,IF(LEFT(A35,4)="PLAI",4))))</f>
        <v>#N/A</v>
      </c>
      <c r="K35" s="50"/>
      <c r="L35" s="50"/>
      <c r="M35" s="51">
        <f t="shared" si="1"/>
        <v>0</v>
      </c>
      <c r="N35" s="52" t="s">
        <v>60</v>
      </c>
      <c r="O35" s="51" t="str">
        <f>IF($A35="PLAI-adapté",IF($M$7=2,VLOOKUP($N35,Donnees!$G$6:$K$11,5,0),VLOOKUP($N35,Donnees!$G$6:$K$11,4,0)),"")</f>
        <v/>
      </c>
      <c r="P35" s="53" t="str">
        <f t="shared" si="2"/>
        <v/>
      </c>
      <c r="Q35" s="54" t="str">
        <f t="shared" si="5"/>
        <v/>
      </c>
      <c r="R35" s="39"/>
      <c r="S35" s="70" t="s">
        <v>74</v>
      </c>
      <c r="T35" s="70">
        <f>SUM(T28:T34)</f>
        <v>0</v>
      </c>
      <c r="U35" s="106">
        <f>SUM(U27:U34)</f>
        <v>0</v>
      </c>
      <c r="V35" s="41"/>
      <c r="W35" s="70" t="s">
        <v>74</v>
      </c>
      <c r="X35" s="70">
        <f>SUM(X28:X34)</f>
        <v>0</v>
      </c>
      <c r="Y35" s="106">
        <f>SUM(Y27:Y34)</f>
        <v>0</v>
      </c>
      <c r="Z35" s="34"/>
      <c r="AA35" s="41"/>
      <c r="AB35" s="69"/>
      <c r="AC35" s="69"/>
      <c r="AMD35" s="27"/>
    </row>
    <row r="36" spans="1:1018">
      <c r="A36" s="102"/>
      <c r="B36" s="43"/>
      <c r="C36" s="44"/>
      <c r="D36" s="44"/>
      <c r="E36" s="44"/>
      <c r="F36" s="45"/>
      <c r="G36" s="46"/>
      <c r="H36" s="47"/>
      <c r="I36" s="48" t="b">
        <f t="shared" si="0"/>
        <v>0</v>
      </c>
      <c r="J36" s="49" t="e">
        <f>VLOOKUP(G36,'4. Fiche prépa conv APL_RS'!$B$29:$H$35,IF(LEFT(A36,3)="PLS",6,IF(LEFT(A36,4)="PLUS",2,IF(LEFT(A36,4)="PLAI",4))))</f>
        <v>#N/A</v>
      </c>
      <c r="K36" s="50"/>
      <c r="L36" s="50"/>
      <c r="M36" s="51">
        <f t="shared" si="1"/>
        <v>0</v>
      </c>
      <c r="N36" s="52" t="s">
        <v>60</v>
      </c>
      <c r="O36" s="51" t="str">
        <f>IF($A36="PLAI-adapté",IF($M$7=2,VLOOKUP($N36,Donnees!$G$6:$K$11,5,0),VLOOKUP($N36,Donnees!$G$6:$K$11,4,0)),"")</f>
        <v/>
      </c>
      <c r="P36" s="53" t="str">
        <f t="shared" si="2"/>
        <v/>
      </c>
      <c r="Q36" s="54" t="str">
        <f t="shared" si="5"/>
        <v/>
      </c>
      <c r="R36" s="39"/>
      <c r="S36" s="41"/>
      <c r="T36" s="41"/>
      <c r="U36" s="41"/>
      <c r="V36" s="41"/>
      <c r="Y36" s="34"/>
      <c r="Z36" s="34"/>
      <c r="AA36" s="41"/>
      <c r="AB36" s="69"/>
      <c r="AC36" s="69"/>
      <c r="AMD36" s="27"/>
    </row>
    <row r="37" spans="1:1018">
      <c r="A37" s="102"/>
      <c r="B37" s="43"/>
      <c r="C37" s="44"/>
      <c r="D37" s="44"/>
      <c r="E37" s="44"/>
      <c r="F37" s="45"/>
      <c r="G37" s="46"/>
      <c r="H37" s="47"/>
      <c r="I37" s="48" t="b">
        <f t="shared" si="0"/>
        <v>0</v>
      </c>
      <c r="J37" s="49" t="e">
        <f>VLOOKUP(G37,'4. Fiche prépa conv APL_RS'!$B$29:$H$35,IF(LEFT(A37,3)="PLS",6,IF(LEFT(A37,4)="PLUS",2,IF(LEFT(A37,4)="PLAI",4))))</f>
        <v>#N/A</v>
      </c>
      <c r="K37" s="50"/>
      <c r="L37" s="50"/>
      <c r="M37" s="51">
        <f t="shared" si="1"/>
        <v>0</v>
      </c>
      <c r="N37" s="52" t="s">
        <v>60</v>
      </c>
      <c r="O37" s="51" t="str">
        <f>IF($A37="PLAI-adapté",IF($M$7=2,VLOOKUP($N37,Donnees!$G$6:$K$11,5,0),VLOOKUP($N37,Donnees!$G$6:$K$11,4,0)),"")</f>
        <v/>
      </c>
      <c r="P37" s="53" t="str">
        <f t="shared" si="2"/>
        <v/>
      </c>
      <c r="Q37" s="54" t="str">
        <f t="shared" si="5"/>
        <v/>
      </c>
      <c r="R37" s="39"/>
      <c r="S37" s="41"/>
      <c r="T37" s="41"/>
      <c r="U37" s="41"/>
      <c r="V37" s="41"/>
      <c r="Y37" s="34"/>
      <c r="Z37" s="34"/>
      <c r="AA37" s="41"/>
      <c r="AB37" s="69"/>
      <c r="AC37" s="69"/>
      <c r="AMD37" s="27"/>
    </row>
    <row r="38" spans="1:1018">
      <c r="A38" s="102"/>
      <c r="B38" s="43"/>
      <c r="C38" s="44"/>
      <c r="D38" s="44"/>
      <c r="E38" s="44"/>
      <c r="F38" s="45"/>
      <c r="G38" s="46"/>
      <c r="H38" s="47"/>
      <c r="I38" s="48" t="b">
        <f t="shared" si="0"/>
        <v>0</v>
      </c>
      <c r="J38" s="49" t="e">
        <f>VLOOKUP(G38,'4. Fiche prépa conv APL_RS'!$B$29:$H$35,IF(LEFT(A38,3)="PLS",6,IF(LEFT(A38,4)="PLUS",2,IF(LEFT(A38,4)="PLAI",4))))</f>
        <v>#N/A</v>
      </c>
      <c r="K38" s="50"/>
      <c r="L38" s="50"/>
      <c r="M38" s="51">
        <f t="shared" si="1"/>
        <v>0</v>
      </c>
      <c r="N38" s="52" t="s">
        <v>60</v>
      </c>
      <c r="O38" s="51" t="str">
        <f>IF($A38="PLAI-adapté",IF($M$7=2,VLOOKUP($N38,Donnees!$G$6:$K$11,5,0),VLOOKUP($N38,Donnees!$G$6:$K$11,4,0)),"")</f>
        <v/>
      </c>
      <c r="P38" s="53" t="str">
        <f t="shared" si="2"/>
        <v/>
      </c>
      <c r="Q38" s="54" t="str">
        <f t="shared" si="5"/>
        <v/>
      </c>
      <c r="R38" s="39"/>
      <c r="S38" s="65" t="s">
        <v>68</v>
      </c>
      <c r="T38" s="66"/>
      <c r="U38" s="103"/>
      <c r="V38" s="41"/>
      <c r="Y38" s="34"/>
      <c r="Z38" s="34"/>
      <c r="AB38" s="69"/>
      <c r="AC38" s="71"/>
      <c r="AMD38" s="27"/>
    </row>
    <row r="39" spans="1:1018">
      <c r="A39" s="102"/>
      <c r="B39" s="43"/>
      <c r="C39" s="44"/>
      <c r="D39" s="44"/>
      <c r="E39" s="44"/>
      <c r="F39" s="45"/>
      <c r="G39" s="46"/>
      <c r="H39" s="47"/>
      <c r="I39" s="48" t="b">
        <f t="shared" si="0"/>
        <v>0</v>
      </c>
      <c r="J39" s="49" t="e">
        <f>VLOOKUP(G39,'4. Fiche prépa conv APL_RS'!$B$29:$H$35,IF(LEFT(A39,3)="PLS",6,IF(LEFT(A39,4)="PLUS",2,IF(LEFT(A39,4)="PLAI",4))))</f>
        <v>#N/A</v>
      </c>
      <c r="K39" s="50"/>
      <c r="L39" s="50"/>
      <c r="M39" s="51">
        <f t="shared" si="1"/>
        <v>0</v>
      </c>
      <c r="N39" s="52" t="s">
        <v>60</v>
      </c>
      <c r="O39" s="51" t="str">
        <f>IF($A39="PLAI-adapté",IF($M$7=2,VLOOKUP($N39,Donnees!$G$6:$K$11,5,0),VLOOKUP($N39,Donnees!$G$6:$K$11,4,0)),"")</f>
        <v/>
      </c>
      <c r="P39" s="53" t="str">
        <f t="shared" si="2"/>
        <v/>
      </c>
      <c r="Q39" s="54" t="str">
        <f t="shared" si="5"/>
        <v/>
      </c>
      <c r="R39" s="39"/>
      <c r="S39" s="68" t="s">
        <v>61</v>
      </c>
      <c r="T39" s="68">
        <f t="shared" ref="T39:T45" si="9">SUMPRODUCT(($G$15:$G$164=$S39)*($A$15:$A$164=$S$38))</f>
        <v>0</v>
      </c>
      <c r="U39" s="103">
        <f>SUMIFS($H$15:$H$164,$G$15:$G$164,S39,$A$15:$A$164,"PLUS*")</f>
        <v>0</v>
      </c>
      <c r="V39" s="41"/>
      <c r="Y39" s="34"/>
      <c r="Z39" s="34"/>
      <c r="AD39" s="73"/>
      <c r="AE39" s="60"/>
      <c r="AF39" s="74"/>
      <c r="AG39" s="74"/>
      <c r="AH39" s="60"/>
      <c r="AMD39" s="27"/>
    </row>
    <row r="40" spans="1:1018">
      <c r="A40" s="102"/>
      <c r="B40" s="43"/>
      <c r="C40" s="44"/>
      <c r="D40" s="44"/>
      <c r="E40" s="44"/>
      <c r="F40" s="45"/>
      <c r="G40" s="46"/>
      <c r="H40" s="47"/>
      <c r="I40" s="48" t="b">
        <f t="shared" si="0"/>
        <v>0</v>
      </c>
      <c r="J40" s="49" t="e">
        <f>VLOOKUP(G40,'4. Fiche prépa conv APL_RS'!$B$29:$H$35,IF(LEFT(A40,3)="PLS",6,IF(LEFT(A40,4)="PLUS",2,IF(LEFT(A40,4)="PLAI",4))))</f>
        <v>#N/A</v>
      </c>
      <c r="K40" s="50"/>
      <c r="L40" s="50"/>
      <c r="M40" s="51">
        <f t="shared" si="1"/>
        <v>0</v>
      </c>
      <c r="N40" s="52" t="s">
        <v>60</v>
      </c>
      <c r="O40" s="51" t="str">
        <f>IF($A40="PLAI-adapté",IF($M$7=2,VLOOKUP($N40,Donnees!$G$6:$K$11,5,0),VLOOKUP($N40,Donnees!$G$6:$K$11,4,0)),"")</f>
        <v/>
      </c>
      <c r="P40" s="53" t="str">
        <f t="shared" si="2"/>
        <v/>
      </c>
      <c r="Q40" s="54" t="str">
        <f t="shared" si="5"/>
        <v/>
      </c>
      <c r="R40" s="39"/>
      <c r="S40" s="55" t="s">
        <v>65</v>
      </c>
      <c r="T40" s="68">
        <f t="shared" si="9"/>
        <v>0</v>
      </c>
      <c r="U40" s="103">
        <f t="shared" ref="U40:U45" si="10">SUMIFS($H$15:$H$164,$G$15:$G$164,S40,$A$15:$A$164,"PLUS*")</f>
        <v>0</v>
      </c>
      <c r="V40" s="41"/>
      <c r="Y40" s="34"/>
      <c r="Z40" s="34"/>
      <c r="AMD40" s="27"/>
    </row>
    <row r="41" spans="1:1018">
      <c r="A41" s="102"/>
      <c r="B41" s="43"/>
      <c r="C41" s="44"/>
      <c r="D41" s="44"/>
      <c r="E41" s="44"/>
      <c r="F41" s="45"/>
      <c r="G41" s="46"/>
      <c r="H41" s="47"/>
      <c r="I41" s="48" t="b">
        <f t="shared" si="0"/>
        <v>0</v>
      </c>
      <c r="J41" s="49" t="e">
        <f>VLOOKUP(G41,'4. Fiche prépa conv APL_RS'!$B$29:$H$35,IF(LEFT(A41,3)="PLS",6,IF(LEFT(A41,4)="PLUS",2,IF(LEFT(A41,4)="PLAI",4))))</f>
        <v>#N/A</v>
      </c>
      <c r="K41" s="50"/>
      <c r="L41" s="50"/>
      <c r="M41" s="51">
        <f t="shared" si="1"/>
        <v>0</v>
      </c>
      <c r="N41" s="52" t="s">
        <v>60</v>
      </c>
      <c r="O41" s="51" t="str">
        <f>IF($A41="PLAI-adapté",IF($M$7=2,VLOOKUP($N41,Donnees!$G$6:$K$11,5,0),VLOOKUP($N41,Donnees!$G$6:$K$11,4,0)),"")</f>
        <v/>
      </c>
      <c r="P41" s="53" t="str">
        <f t="shared" si="2"/>
        <v/>
      </c>
      <c r="Q41" s="54" t="str">
        <f t="shared" si="5"/>
        <v/>
      </c>
      <c r="R41" s="39"/>
      <c r="S41" s="55" t="s">
        <v>67</v>
      </c>
      <c r="T41" s="68">
        <f t="shared" si="9"/>
        <v>0</v>
      </c>
      <c r="U41" s="103">
        <f t="shared" si="10"/>
        <v>0</v>
      </c>
      <c r="V41" s="41"/>
      <c r="Y41" s="34"/>
      <c r="Z41" s="34"/>
      <c r="AA41" s="41"/>
      <c r="AB41" s="41"/>
      <c r="AC41" s="41"/>
      <c r="AMD41" s="27"/>
    </row>
    <row r="42" spans="1:1018">
      <c r="A42" s="102"/>
      <c r="B42" s="43"/>
      <c r="C42" s="44"/>
      <c r="D42" s="44"/>
      <c r="E42" s="44"/>
      <c r="F42" s="45"/>
      <c r="G42" s="46"/>
      <c r="H42" s="47"/>
      <c r="I42" s="48" t="b">
        <f t="shared" si="0"/>
        <v>0</v>
      </c>
      <c r="J42" s="49" t="e">
        <f>VLOOKUP(G42,'4. Fiche prépa conv APL_RS'!$B$29:$H$35,IF(LEFT(A42,3)="PLS",6,IF(LEFT(A42,4)="PLUS",2,IF(LEFT(A42,4)="PLAI",4))))</f>
        <v>#N/A</v>
      </c>
      <c r="K42" s="50"/>
      <c r="L42" s="50"/>
      <c r="M42" s="51">
        <f t="shared" si="1"/>
        <v>0</v>
      </c>
      <c r="N42" s="52" t="s">
        <v>60</v>
      </c>
      <c r="O42" s="51" t="str">
        <f>IF($A42="PLAI-adapté",IF($M$7=2,VLOOKUP($N42,Donnees!$G$6:$K$11,5,0),VLOOKUP($N42,Donnees!$G$6:$K$11,4,0)),"")</f>
        <v/>
      </c>
      <c r="P42" s="53" t="str">
        <f t="shared" si="2"/>
        <v/>
      </c>
      <c r="Q42" s="54" t="str">
        <f t="shared" si="5"/>
        <v/>
      </c>
      <c r="R42" s="39"/>
      <c r="S42" s="55" t="s">
        <v>59</v>
      </c>
      <c r="T42" s="68">
        <f t="shared" si="9"/>
        <v>0</v>
      </c>
      <c r="U42" s="103">
        <f t="shared" si="10"/>
        <v>0</v>
      </c>
      <c r="Y42" s="34"/>
      <c r="Z42" s="34"/>
      <c r="AMD42" s="27"/>
    </row>
    <row r="43" spans="1:1018">
      <c r="A43" s="102"/>
      <c r="B43" s="43"/>
      <c r="C43" s="44"/>
      <c r="D43" s="44"/>
      <c r="E43" s="44"/>
      <c r="F43" s="45"/>
      <c r="G43" s="46"/>
      <c r="H43" s="47"/>
      <c r="I43" s="48" t="b">
        <f t="shared" si="0"/>
        <v>0</v>
      </c>
      <c r="J43" s="49" t="e">
        <f>VLOOKUP(G43,'4. Fiche prépa conv APL_RS'!$B$29:$H$35,IF(LEFT(A43,3)="PLS",6,IF(LEFT(A43,4)="PLUS",2,IF(LEFT(A43,4)="PLAI",4))))</f>
        <v>#N/A</v>
      </c>
      <c r="K43" s="50"/>
      <c r="L43" s="50"/>
      <c r="M43" s="51">
        <f t="shared" si="1"/>
        <v>0</v>
      </c>
      <c r="N43" s="52" t="s">
        <v>60</v>
      </c>
      <c r="O43" s="51" t="str">
        <f>IF($A43="PLAI-adapté",IF($M$7=2,VLOOKUP($N43,Donnees!$G$6:$K$11,5,0),VLOOKUP($N43,Donnees!$G$6:$K$11,4,0)),"")</f>
        <v/>
      </c>
      <c r="P43" s="53" t="str">
        <f t="shared" si="2"/>
        <v/>
      </c>
      <c r="Q43" s="54" t="str">
        <f t="shared" si="5"/>
        <v/>
      </c>
      <c r="R43" s="39"/>
      <c r="S43" s="55" t="s">
        <v>64</v>
      </c>
      <c r="T43" s="68">
        <f t="shared" si="9"/>
        <v>0</v>
      </c>
      <c r="U43" s="103">
        <f t="shared" si="10"/>
        <v>0</v>
      </c>
      <c r="Y43" s="34"/>
      <c r="Z43" s="34"/>
      <c r="AA43" s="41"/>
      <c r="AB43" s="41"/>
      <c r="AC43" s="41"/>
      <c r="AMD43" s="27"/>
    </row>
    <row r="44" spans="1:1018">
      <c r="A44" s="102"/>
      <c r="B44" s="43"/>
      <c r="C44" s="44"/>
      <c r="D44" s="44"/>
      <c r="E44" s="44"/>
      <c r="F44" s="45"/>
      <c r="G44" s="46"/>
      <c r="H44" s="47"/>
      <c r="I44" s="48" t="b">
        <f t="shared" si="0"/>
        <v>0</v>
      </c>
      <c r="J44" s="49" t="e">
        <f>VLOOKUP(G44,'4. Fiche prépa conv APL_RS'!$B$29:$H$35,IF(LEFT(A44,3)="PLS",6,IF(LEFT(A44,4)="PLUS",2,IF(LEFT(A44,4)="PLAI",4))))</f>
        <v>#N/A</v>
      </c>
      <c r="K44" s="50"/>
      <c r="L44" s="50"/>
      <c r="M44" s="51">
        <f t="shared" si="1"/>
        <v>0</v>
      </c>
      <c r="N44" s="52" t="s">
        <v>60</v>
      </c>
      <c r="O44" s="51" t="str">
        <f>IF($A44="PLAI-adapté",IF($M$7=2,VLOOKUP($N44,Donnees!$G$6:$K$11,5,0),VLOOKUP($N44,Donnees!$G$6:$K$11,4,0)),"")</f>
        <v/>
      </c>
      <c r="P44" s="53" t="str">
        <f t="shared" si="2"/>
        <v/>
      </c>
      <c r="Q44" s="54" t="str">
        <f t="shared" si="5"/>
        <v/>
      </c>
      <c r="R44" s="39"/>
      <c r="S44" s="55" t="s">
        <v>70</v>
      </c>
      <c r="T44" s="68">
        <f t="shared" si="9"/>
        <v>0</v>
      </c>
      <c r="U44" s="103">
        <f t="shared" si="10"/>
        <v>0</v>
      </c>
      <c r="Y44" s="34"/>
      <c r="Z44" s="34"/>
      <c r="AA44" s="41"/>
      <c r="AB44" s="41"/>
      <c r="AC44" s="41"/>
      <c r="AMD44" s="27"/>
    </row>
    <row r="45" spans="1:1018">
      <c r="A45" s="102"/>
      <c r="B45" s="43"/>
      <c r="C45" s="44"/>
      <c r="D45" s="44"/>
      <c r="E45" s="44"/>
      <c r="F45" s="45"/>
      <c r="G45" s="46"/>
      <c r="H45" s="47"/>
      <c r="I45" s="48" t="b">
        <f t="shared" si="0"/>
        <v>0</v>
      </c>
      <c r="J45" s="49" t="e">
        <f>VLOOKUP(G45,'4. Fiche prépa conv APL_RS'!$B$29:$H$35,IF(LEFT(A45,3)="PLS",6,IF(LEFT(A45,4)="PLUS",2,IF(LEFT(A45,4)="PLAI",4))))</f>
        <v>#N/A</v>
      </c>
      <c r="K45" s="50"/>
      <c r="L45" s="50"/>
      <c r="M45" s="51">
        <f t="shared" si="1"/>
        <v>0</v>
      </c>
      <c r="N45" s="52" t="s">
        <v>60</v>
      </c>
      <c r="O45" s="51" t="str">
        <f>IF($A45="PLAI-adapté",IF($M$7=2,VLOOKUP($N45,Donnees!$G$6:$K$11,5,0),VLOOKUP($N45,Donnees!$G$6:$K$11,4,0)),"")</f>
        <v/>
      </c>
      <c r="P45" s="53" t="str">
        <f t="shared" si="2"/>
        <v/>
      </c>
      <c r="Q45" s="54" t="str">
        <f t="shared" si="5"/>
        <v/>
      </c>
      <c r="R45" s="39"/>
      <c r="S45" s="55" t="s">
        <v>71</v>
      </c>
      <c r="T45" s="68">
        <f t="shared" si="9"/>
        <v>0</v>
      </c>
      <c r="U45" s="103">
        <f t="shared" si="10"/>
        <v>0</v>
      </c>
      <c r="Y45" s="34"/>
      <c r="Z45" s="34"/>
      <c r="AA45" s="41"/>
      <c r="AB45" s="41"/>
      <c r="AC45" s="41"/>
      <c r="AMD45" s="27"/>
    </row>
    <row r="46" spans="1:1018">
      <c r="A46" s="102"/>
      <c r="B46" s="43"/>
      <c r="C46" s="44"/>
      <c r="D46" s="44"/>
      <c r="E46" s="44"/>
      <c r="F46" s="45"/>
      <c r="G46" s="46"/>
      <c r="H46" s="47"/>
      <c r="I46" s="48" t="b">
        <f t="shared" si="0"/>
        <v>0</v>
      </c>
      <c r="J46" s="49" t="e">
        <f>VLOOKUP(G46,'4. Fiche prépa conv APL_RS'!$B$29:$H$35,IF(LEFT(A46,3)="PLS",6,IF(LEFT(A46,4)="PLUS",2,IF(LEFT(A46,4)="PLAI",4))))</f>
        <v>#N/A</v>
      </c>
      <c r="K46" s="50"/>
      <c r="L46" s="50"/>
      <c r="M46" s="51">
        <f t="shared" si="1"/>
        <v>0</v>
      </c>
      <c r="N46" s="52" t="s">
        <v>60</v>
      </c>
      <c r="O46" s="51" t="str">
        <f>IF($A46="PLAI-adapté",IF($M$7=2,VLOOKUP($N46,Donnees!$G$6:$K$11,5,0),VLOOKUP($N46,Donnees!$G$6:$K$11,4,0)),"")</f>
        <v/>
      </c>
      <c r="P46" s="53" t="str">
        <f t="shared" si="2"/>
        <v/>
      </c>
      <c r="Q46" s="54" t="str">
        <f t="shared" si="5"/>
        <v/>
      </c>
      <c r="R46" s="39"/>
      <c r="S46" s="70" t="s">
        <v>75</v>
      </c>
      <c r="T46" s="70">
        <f>SUM(T39:T45)</f>
        <v>0</v>
      </c>
      <c r="U46" s="106">
        <f>SUM(U38:U45)</f>
        <v>0</v>
      </c>
      <c r="Y46" s="34"/>
      <c r="Z46" s="34"/>
      <c r="AA46" s="41"/>
      <c r="AB46" s="41"/>
      <c r="AC46" s="41"/>
      <c r="AMD46" s="27"/>
    </row>
    <row r="47" spans="1:1018">
      <c r="A47" s="102"/>
      <c r="B47" s="43"/>
      <c r="C47" s="44"/>
      <c r="D47" s="44"/>
      <c r="E47" s="44"/>
      <c r="F47" s="45"/>
      <c r="G47" s="46"/>
      <c r="H47" s="47"/>
      <c r="I47" s="48" t="b">
        <f t="shared" ref="I47:I78" si="11">IF($D$5="Acquisition-amélioration",IF(G47="T1",IF(H47&lt;16.2,"plan à contrôler",""),IF(G47="T1'",IF(H47&lt;18,"plan à contrôler",""),IF(G47="T1 bis",IF(H47&lt;27,"plan à contrôler",""),IF(G47="T2",IF(H47&lt;45.4,"plan à contrôler",""),IF(G47="T3",IF(H47&lt;54,"plan à contrôler",""),IF(G47="T4",IF(H47&lt;66.6,"plan à contrôler",""),IF(G47="T5",IF(H47&lt;79.2,"plan à contrôler","")))))))),IF(G47="T1",IF(H47&lt;18,"plan à contrôler",""),IF(G47="T1'",IF(H47&lt;20,"plan à contrôler",""),IF(G47="T1 bis",IF(H47&lt;30,"plan à contrôler",""),IF(G47="T2",IF(H47&lt;46,"plan à contrôler",""),IF(G47="T3",IF(H47&lt;60,"plan à contrôler",""),IF(G47="T4",IF(H47&lt;74,"plan à contrôler",""),IF(G47="T5",IF(H47&lt;88,"plan à contrôler","")))))))))</f>
        <v>0</v>
      </c>
      <c r="J47" s="49" t="e">
        <f>VLOOKUP(G47,'4. Fiche prépa conv APL_RS'!$B$29:$H$35,IF(LEFT(A47,3)="PLS",6,IF(LEFT(A47,4)="PLUS",2,IF(LEFT(A47,4)="PLAI",4))))</f>
        <v>#N/A</v>
      </c>
      <c r="K47" s="50"/>
      <c r="L47" s="50"/>
      <c r="M47" s="51">
        <f t="shared" ref="M47:M78" si="12">K47+L47</f>
        <v>0</v>
      </c>
      <c r="N47" s="52" t="s">
        <v>60</v>
      </c>
      <c r="O47" s="51" t="str">
        <f>IF($A47="PLAI-adapté",IF($M$7=2,VLOOKUP($N47,Donnees!$G$6:$K$11,5,0),VLOOKUP($N47,Donnees!$G$6:$K$11,4,0)),"")</f>
        <v/>
      </c>
      <c r="P47" s="53" t="str">
        <f t="shared" ref="P47:P78" si="13">IF(A47="PLAI-adapté",IF(J47&lt;=O47, J47,O47),"")</f>
        <v/>
      </c>
      <c r="Q47" s="54" t="str">
        <f t="shared" si="5"/>
        <v/>
      </c>
      <c r="R47" s="39"/>
      <c r="Y47" s="34"/>
      <c r="Z47" s="34"/>
      <c r="AA47" s="41"/>
      <c r="AB47" s="41"/>
      <c r="AC47" s="41"/>
      <c r="AMD47" s="27"/>
    </row>
    <row r="48" spans="1:1018">
      <c r="A48" s="102"/>
      <c r="B48" s="43"/>
      <c r="C48" s="44"/>
      <c r="D48" s="44"/>
      <c r="E48" s="44"/>
      <c r="F48" s="45"/>
      <c r="G48" s="46"/>
      <c r="H48" s="47"/>
      <c r="I48" s="48" t="b">
        <f t="shared" si="11"/>
        <v>0</v>
      </c>
      <c r="J48" s="49" t="e">
        <f>VLOOKUP(G48,'4. Fiche prépa conv APL_RS'!$B$29:$H$35,IF(LEFT(A48,3)="PLS",6,IF(LEFT(A48,4)="PLUS",2,IF(LEFT(A48,4)="PLAI",4))))</f>
        <v>#N/A</v>
      </c>
      <c r="K48" s="50"/>
      <c r="L48" s="50"/>
      <c r="M48" s="51">
        <f t="shared" si="12"/>
        <v>0</v>
      </c>
      <c r="N48" s="52" t="s">
        <v>60</v>
      </c>
      <c r="O48" s="51" t="str">
        <f>IF($A48="PLAI-adapté",IF($M$7=2,VLOOKUP($N48,Donnees!$G$6:$K$11,5,0),VLOOKUP($N48,Donnees!$G$6:$K$11,4,0)),"")</f>
        <v/>
      </c>
      <c r="P48" s="53" t="str">
        <f t="shared" si="13"/>
        <v/>
      </c>
      <c r="Q48" s="54" t="str">
        <f t="shared" si="5"/>
        <v/>
      </c>
      <c r="R48" s="39"/>
      <c r="V48" s="41"/>
      <c r="Y48" s="34"/>
      <c r="Z48" s="34"/>
      <c r="AA48" s="41"/>
      <c r="AB48" s="41"/>
      <c r="AC48" s="41"/>
      <c r="AMD48" s="27"/>
    </row>
    <row r="49" spans="1:1018">
      <c r="A49" s="102"/>
      <c r="B49" s="43"/>
      <c r="C49" s="44"/>
      <c r="D49" s="44"/>
      <c r="E49" s="44"/>
      <c r="F49" s="45"/>
      <c r="G49" s="46"/>
      <c r="H49" s="47"/>
      <c r="I49" s="48" t="b">
        <f t="shared" si="11"/>
        <v>0</v>
      </c>
      <c r="J49" s="49" t="e">
        <f>VLOOKUP(G49,'4. Fiche prépa conv APL_RS'!$B$29:$H$35,IF(LEFT(A49,3)="PLS",6,IF(LEFT(A49,4)="PLUS",2,IF(LEFT(A49,4)="PLAI",4))))</f>
        <v>#N/A</v>
      </c>
      <c r="K49" s="50"/>
      <c r="L49" s="50"/>
      <c r="M49" s="51">
        <f t="shared" si="12"/>
        <v>0</v>
      </c>
      <c r="N49" s="52" t="s">
        <v>60</v>
      </c>
      <c r="O49" s="51" t="str">
        <f>IF($A49="PLAI-adapté",IF($M$7=2,VLOOKUP($N49,Donnees!$G$6:$K$11,5,0),VLOOKUP($N49,Donnees!$G$6:$K$11,4,0)),"")</f>
        <v/>
      </c>
      <c r="P49" s="53" t="str">
        <f t="shared" si="13"/>
        <v/>
      </c>
      <c r="Q49" s="54" t="str">
        <f t="shared" si="5"/>
        <v/>
      </c>
      <c r="R49" s="39"/>
      <c r="S49" s="65" t="s">
        <v>63</v>
      </c>
      <c r="T49" s="66"/>
      <c r="U49" s="103"/>
      <c r="V49" s="41"/>
      <c r="Y49" s="34"/>
      <c r="Z49" s="34"/>
      <c r="AA49" s="41"/>
      <c r="AB49" s="41"/>
      <c r="AC49" s="41"/>
      <c r="AMD49" s="27"/>
    </row>
    <row r="50" spans="1:1018">
      <c r="A50" s="102"/>
      <c r="B50" s="43"/>
      <c r="C50" s="44"/>
      <c r="D50" s="44"/>
      <c r="E50" s="44"/>
      <c r="F50" s="45"/>
      <c r="G50" s="46"/>
      <c r="H50" s="47"/>
      <c r="I50" s="48" t="b">
        <f t="shared" si="11"/>
        <v>0</v>
      </c>
      <c r="J50" s="49" t="e">
        <f>VLOOKUP(G50,'4. Fiche prépa conv APL_RS'!$B$29:$H$35,IF(LEFT(A50,3)="PLS",6,IF(LEFT(A50,4)="PLUS",2,IF(LEFT(A50,4)="PLAI",4))))</f>
        <v>#N/A</v>
      </c>
      <c r="K50" s="50"/>
      <c r="L50" s="50"/>
      <c r="M50" s="51">
        <f t="shared" si="12"/>
        <v>0</v>
      </c>
      <c r="N50" s="52" t="s">
        <v>60</v>
      </c>
      <c r="O50" s="51" t="str">
        <f>IF($A50="PLAI-adapté",IF($M$7=2,VLOOKUP($N50,Donnees!$G$6:$K$11,5,0),VLOOKUP($N50,Donnees!$G$6:$K$11,4,0)),"")</f>
        <v/>
      </c>
      <c r="P50" s="53" t="str">
        <f t="shared" si="13"/>
        <v/>
      </c>
      <c r="Q50" s="54" t="str">
        <f t="shared" si="5"/>
        <v/>
      </c>
      <c r="R50" s="39"/>
      <c r="S50" s="68" t="s">
        <v>61</v>
      </c>
      <c r="T50" s="68">
        <f t="shared" ref="T50:T56" si="14">SUMPRODUCT(($G$14:$G$164=$S50)*($A$14:$A$164=$S$49))</f>
        <v>0</v>
      </c>
      <c r="U50" s="103">
        <f>SUMIFS($H$15:$H$164,$G$15:$G$164,S50,$A$15:$A$164,"PLS*")</f>
        <v>0</v>
      </c>
      <c r="V50" s="41"/>
      <c r="Y50" s="34"/>
      <c r="Z50" s="34"/>
      <c r="AA50" s="41"/>
      <c r="AB50" s="41"/>
      <c r="AC50" s="41"/>
      <c r="AMD50" s="27"/>
    </row>
    <row r="51" spans="1:1018">
      <c r="A51" s="102"/>
      <c r="B51" s="43"/>
      <c r="C51" s="44"/>
      <c r="D51" s="44"/>
      <c r="E51" s="44"/>
      <c r="F51" s="45"/>
      <c r="G51" s="46"/>
      <c r="H51" s="47"/>
      <c r="I51" s="48" t="b">
        <f t="shared" si="11"/>
        <v>0</v>
      </c>
      <c r="J51" s="49" t="e">
        <f>VLOOKUP(G51,'4. Fiche prépa conv APL_RS'!$B$29:$H$35,IF(LEFT(A51,3)="PLS",6,IF(LEFT(A51,4)="PLUS",2,IF(LEFT(A51,4)="PLAI",4))))</f>
        <v>#N/A</v>
      </c>
      <c r="K51" s="50"/>
      <c r="L51" s="50"/>
      <c r="M51" s="51">
        <f t="shared" si="12"/>
        <v>0</v>
      </c>
      <c r="N51" s="52" t="s">
        <v>60</v>
      </c>
      <c r="O51" s="51" t="str">
        <f>IF($A51="PLAI-adapté",IF($M$7=2,VLOOKUP($N51,Donnees!$G$6:$K$11,5,0),VLOOKUP($N51,Donnees!$G$6:$K$11,4,0)),"")</f>
        <v/>
      </c>
      <c r="P51" s="53" t="str">
        <f t="shared" si="13"/>
        <v/>
      </c>
      <c r="Q51" s="54" t="str">
        <f t="shared" si="5"/>
        <v/>
      </c>
      <c r="R51" s="39"/>
      <c r="S51" s="55" t="s">
        <v>65</v>
      </c>
      <c r="T51" s="68">
        <f t="shared" si="14"/>
        <v>0</v>
      </c>
      <c r="U51" s="103">
        <f t="shared" ref="U51:U56" si="15">SUMIFS($H$15:$H$164,$G$15:$G$164,S51,$A$15:$A$164,"PLS*")</f>
        <v>0</v>
      </c>
      <c r="V51" s="41"/>
      <c r="Y51" s="34"/>
      <c r="Z51" s="34"/>
      <c r="AA51" s="41"/>
      <c r="AB51" s="41"/>
      <c r="AC51" s="41"/>
      <c r="AMD51" s="27"/>
    </row>
    <row r="52" spans="1:1018">
      <c r="A52" s="102"/>
      <c r="B52" s="43"/>
      <c r="C52" s="44"/>
      <c r="D52" s="44"/>
      <c r="E52" s="44"/>
      <c r="F52" s="45"/>
      <c r="G52" s="46"/>
      <c r="H52" s="47"/>
      <c r="I52" s="48" t="b">
        <f t="shared" si="11"/>
        <v>0</v>
      </c>
      <c r="J52" s="49" t="e">
        <f>VLOOKUP(G52,'4. Fiche prépa conv APL_RS'!$B$29:$H$35,IF(LEFT(A52,3)="PLS",6,IF(LEFT(A52,4)="PLUS",2,IF(LEFT(A52,4)="PLAI",4))))</f>
        <v>#N/A</v>
      </c>
      <c r="K52" s="50"/>
      <c r="L52" s="50"/>
      <c r="M52" s="51">
        <f t="shared" si="12"/>
        <v>0</v>
      </c>
      <c r="N52" s="52" t="s">
        <v>60</v>
      </c>
      <c r="O52" s="51" t="str">
        <f>IF($A52="PLAI-adapté",IF($M$7=2,VLOOKUP($N52,Donnees!$G$6:$K$11,5,0),VLOOKUP($N52,Donnees!$G$6:$K$11,4,0)),"")</f>
        <v/>
      </c>
      <c r="P52" s="53" t="str">
        <f t="shared" si="13"/>
        <v/>
      </c>
      <c r="Q52" s="54" t="str">
        <f t="shared" si="5"/>
        <v/>
      </c>
      <c r="R52" s="39"/>
      <c r="S52" s="55" t="s">
        <v>67</v>
      </c>
      <c r="T52" s="68">
        <f t="shared" si="14"/>
        <v>0</v>
      </c>
      <c r="U52" s="103">
        <f t="shared" si="15"/>
        <v>0</v>
      </c>
      <c r="Y52" s="34"/>
      <c r="Z52" s="34"/>
      <c r="AB52" s="41"/>
      <c r="AC52" s="41"/>
      <c r="AMD52" s="27"/>
    </row>
    <row r="53" spans="1:1018">
      <c r="A53" s="102"/>
      <c r="B53" s="43"/>
      <c r="C53" s="44"/>
      <c r="D53" s="44"/>
      <c r="E53" s="44"/>
      <c r="F53" s="45"/>
      <c r="G53" s="46"/>
      <c r="H53" s="47"/>
      <c r="I53" s="48" t="b">
        <f t="shared" si="11"/>
        <v>0</v>
      </c>
      <c r="J53" s="49" t="e">
        <f>VLOOKUP(G53,'4. Fiche prépa conv APL_RS'!$B$29:$H$35,IF(LEFT(A53,3)="PLS",6,IF(LEFT(A53,4)="PLUS",2,IF(LEFT(A53,4)="PLAI",4))))</f>
        <v>#N/A</v>
      </c>
      <c r="K53" s="50"/>
      <c r="L53" s="50"/>
      <c r="M53" s="51">
        <f t="shared" si="12"/>
        <v>0</v>
      </c>
      <c r="N53" s="52" t="s">
        <v>60</v>
      </c>
      <c r="O53" s="51" t="str">
        <f>IF($A53="PLAI-adapté",IF($M$7=2,VLOOKUP($N53,Donnees!$G$6:$K$11,5,0),VLOOKUP($N53,Donnees!$G$6:$K$11,4,0)),"")</f>
        <v/>
      </c>
      <c r="P53" s="53" t="str">
        <f t="shared" si="13"/>
        <v/>
      </c>
      <c r="Q53" s="54" t="str">
        <f t="shared" si="5"/>
        <v/>
      </c>
      <c r="R53" s="39"/>
      <c r="S53" s="55" t="s">
        <v>59</v>
      </c>
      <c r="T53" s="68">
        <f t="shared" si="14"/>
        <v>0</v>
      </c>
      <c r="U53" s="103">
        <f t="shared" si="15"/>
        <v>0</v>
      </c>
      <c r="Y53" s="34"/>
      <c r="Z53" s="34"/>
      <c r="AA53" s="41"/>
      <c r="AB53" s="41"/>
      <c r="AC53" s="41"/>
      <c r="AMD53" s="27"/>
    </row>
    <row r="54" spans="1:1018">
      <c r="A54" s="102"/>
      <c r="B54" s="43"/>
      <c r="C54" s="62"/>
      <c r="D54" s="62"/>
      <c r="E54" s="62"/>
      <c r="F54" s="45"/>
      <c r="G54" s="46"/>
      <c r="H54" s="64"/>
      <c r="I54" s="48" t="b">
        <f t="shared" si="11"/>
        <v>0</v>
      </c>
      <c r="J54" s="49" t="e">
        <f>VLOOKUP(G54,'4. Fiche prépa conv APL_RS'!$B$29:$H$35,IF(LEFT(A54,3)="PLS",6,IF(LEFT(A54,4)="PLUS",2,IF(LEFT(A54,4)="PLAI",4))))</f>
        <v>#N/A</v>
      </c>
      <c r="K54" s="50"/>
      <c r="L54" s="50"/>
      <c r="M54" s="51">
        <f t="shared" si="12"/>
        <v>0</v>
      </c>
      <c r="N54" s="52" t="s">
        <v>60</v>
      </c>
      <c r="O54" s="51" t="str">
        <f>IF($A54="PLAI-adapté",IF($M$7=2,VLOOKUP($N54,Donnees!$G$6:$K$11,5,0),VLOOKUP($N54,Donnees!$G$6:$K$11,4,0)),"")</f>
        <v/>
      </c>
      <c r="P54" s="53" t="str">
        <f t="shared" si="13"/>
        <v/>
      </c>
      <c r="Q54" s="54" t="str">
        <f t="shared" si="5"/>
        <v/>
      </c>
      <c r="R54" s="39"/>
      <c r="S54" s="55" t="s">
        <v>64</v>
      </c>
      <c r="T54" s="68">
        <f t="shared" si="14"/>
        <v>0</v>
      </c>
      <c r="U54" s="103">
        <f t="shared" si="15"/>
        <v>0</v>
      </c>
      <c r="Y54" s="34"/>
      <c r="Z54" s="34"/>
      <c r="AA54" s="41"/>
      <c r="AB54" s="41"/>
      <c r="AC54" s="41"/>
      <c r="AMD54" s="27"/>
    </row>
    <row r="55" spans="1:1018">
      <c r="A55" s="102"/>
      <c r="B55" s="43"/>
      <c r="C55" s="62"/>
      <c r="D55" s="62"/>
      <c r="E55" s="62"/>
      <c r="F55" s="45"/>
      <c r="G55" s="46"/>
      <c r="H55" s="64"/>
      <c r="I55" s="48" t="b">
        <f t="shared" si="11"/>
        <v>0</v>
      </c>
      <c r="J55" s="49" t="e">
        <f>VLOOKUP(G55,'4. Fiche prépa conv APL_RS'!$B$29:$H$35,IF(LEFT(A55,3)="PLS",6,IF(LEFT(A55,4)="PLUS",2,IF(LEFT(A55,4)="PLAI",4))))</f>
        <v>#N/A</v>
      </c>
      <c r="K55" s="50"/>
      <c r="L55" s="50"/>
      <c r="M55" s="51">
        <f t="shared" si="12"/>
        <v>0</v>
      </c>
      <c r="N55" s="52" t="s">
        <v>60</v>
      </c>
      <c r="O55" s="51" t="str">
        <f>IF($A55="PLAI-adapté",IF($M$7=2,VLOOKUP($N55,Donnees!$G$6:$K$11,5,0),VLOOKUP($N55,Donnees!$G$6:$K$11,4,0)),"")</f>
        <v/>
      </c>
      <c r="P55" s="53" t="str">
        <f t="shared" si="13"/>
        <v/>
      </c>
      <c r="Q55" s="54" t="str">
        <f t="shared" si="5"/>
        <v/>
      </c>
      <c r="R55" s="39"/>
      <c r="S55" s="55" t="s">
        <v>70</v>
      </c>
      <c r="T55" s="68">
        <f t="shared" si="14"/>
        <v>0</v>
      </c>
      <c r="U55" s="103">
        <f t="shared" si="15"/>
        <v>0</v>
      </c>
      <c r="Y55" s="34"/>
      <c r="Z55" s="34"/>
      <c r="AA55" s="41"/>
      <c r="AB55" s="41"/>
      <c r="AC55" s="41"/>
      <c r="AMD55" s="27"/>
    </row>
    <row r="56" spans="1:1018">
      <c r="A56" s="102"/>
      <c r="B56" s="43"/>
      <c r="C56" s="75"/>
      <c r="D56" s="75"/>
      <c r="E56" s="75"/>
      <c r="F56" s="45"/>
      <c r="G56" s="46"/>
      <c r="H56" s="76"/>
      <c r="I56" s="48" t="b">
        <f t="shared" si="11"/>
        <v>0</v>
      </c>
      <c r="J56" s="49" t="e">
        <f>VLOOKUP(G56,'4. Fiche prépa conv APL_RS'!$B$29:$H$35,IF(LEFT(A56,3)="PLS",6,IF(LEFT(A56,4)="PLUS",2,IF(LEFT(A56,4)="PLAI",4))))</f>
        <v>#N/A</v>
      </c>
      <c r="K56" s="50"/>
      <c r="L56" s="50"/>
      <c r="M56" s="51">
        <f t="shared" si="12"/>
        <v>0</v>
      </c>
      <c r="N56" s="52" t="s">
        <v>60</v>
      </c>
      <c r="O56" s="51" t="str">
        <f>IF($A56="PLAI-adapté",IF($M$7=2,VLOOKUP($N56,Donnees!$G$6:$K$11,5,0),VLOOKUP($N56,Donnees!$G$6:$K$11,4,0)),"")</f>
        <v/>
      </c>
      <c r="P56" s="53" t="str">
        <f t="shared" si="13"/>
        <v/>
      </c>
      <c r="Q56" s="54" t="str">
        <f t="shared" si="5"/>
        <v/>
      </c>
      <c r="R56" s="39"/>
      <c r="S56" s="55" t="s">
        <v>71</v>
      </c>
      <c r="T56" s="68">
        <f t="shared" si="14"/>
        <v>0</v>
      </c>
      <c r="U56" s="103">
        <f t="shared" si="15"/>
        <v>0</v>
      </c>
      <c r="Y56" s="34"/>
      <c r="Z56" s="34"/>
      <c r="AA56" s="41"/>
      <c r="AB56" s="41"/>
      <c r="AC56" s="41"/>
      <c r="AMD56" s="27"/>
    </row>
    <row r="57" spans="1:1018">
      <c r="A57" s="102"/>
      <c r="B57" s="43"/>
      <c r="C57" s="75"/>
      <c r="D57" s="75"/>
      <c r="E57" s="75"/>
      <c r="F57" s="45"/>
      <c r="G57" s="46"/>
      <c r="H57" s="76"/>
      <c r="I57" s="48" t="b">
        <f t="shared" si="11"/>
        <v>0</v>
      </c>
      <c r="J57" s="49" t="e">
        <f>VLOOKUP(G57,'4. Fiche prépa conv APL_RS'!$B$29:$H$35,IF(LEFT(A57,3)="PLS",6,IF(LEFT(A57,4)="PLUS",2,IF(LEFT(A57,4)="PLAI",4))))</f>
        <v>#N/A</v>
      </c>
      <c r="K57" s="50"/>
      <c r="L57" s="50"/>
      <c r="M57" s="51">
        <f t="shared" si="12"/>
        <v>0</v>
      </c>
      <c r="N57" s="52" t="s">
        <v>60</v>
      </c>
      <c r="O57" s="51" t="str">
        <f>IF($A57="PLAI-adapté",IF($M$7=2,VLOOKUP($N57,Donnees!$G$6:$K$11,5,0),VLOOKUP($N57,Donnees!$G$6:$K$11,4,0)),"")</f>
        <v/>
      </c>
      <c r="P57" s="53" t="str">
        <f t="shared" si="13"/>
        <v/>
      </c>
      <c r="Q57" s="54" t="str">
        <f t="shared" si="5"/>
        <v/>
      </c>
      <c r="R57" s="39"/>
      <c r="S57" s="70" t="s">
        <v>76</v>
      </c>
      <c r="T57" s="70">
        <f>SUM(T50:T56)</f>
        <v>0</v>
      </c>
      <c r="U57" s="106">
        <f>SUM(U49:U56)</f>
        <v>0</v>
      </c>
      <c r="Y57" s="34"/>
      <c r="Z57" s="34"/>
      <c r="AA57" s="41"/>
      <c r="AB57" s="41"/>
      <c r="AC57" s="41"/>
      <c r="AMD57" s="27"/>
    </row>
    <row r="58" spans="1:1018">
      <c r="A58" s="102"/>
      <c r="B58" s="43"/>
      <c r="C58" s="75"/>
      <c r="D58" s="75"/>
      <c r="E58" s="75"/>
      <c r="F58" s="45"/>
      <c r="G58" s="46"/>
      <c r="H58" s="76"/>
      <c r="I58" s="48" t="b">
        <f t="shared" si="11"/>
        <v>0</v>
      </c>
      <c r="J58" s="49" t="e">
        <f>VLOOKUP(G58,'4. Fiche prépa conv APL_RS'!$B$29:$H$35,IF(LEFT(A58,3)="PLS",6,IF(LEFT(A58,4)="PLUS",2,IF(LEFT(A58,4)="PLAI",4))))</f>
        <v>#N/A</v>
      </c>
      <c r="K58" s="50"/>
      <c r="L58" s="50"/>
      <c r="M58" s="51">
        <f t="shared" si="12"/>
        <v>0</v>
      </c>
      <c r="N58" s="52" t="s">
        <v>60</v>
      </c>
      <c r="O58" s="51" t="str">
        <f>IF($A58="PLAI-adapté",IF($M$7=2,VLOOKUP($N58,Donnees!$G$6:$K$11,5,0),VLOOKUP($N58,Donnees!$G$6:$K$11,4,0)),"")</f>
        <v/>
      </c>
      <c r="P58" s="53" t="str">
        <f t="shared" si="13"/>
        <v/>
      </c>
      <c r="Q58" s="54" t="str">
        <f t="shared" si="5"/>
        <v/>
      </c>
      <c r="R58" s="39"/>
      <c r="Y58" s="34"/>
      <c r="Z58" s="34"/>
      <c r="AA58" s="41"/>
      <c r="AB58" s="41"/>
      <c r="AC58" s="41"/>
      <c r="AMD58" s="27"/>
    </row>
    <row r="59" spans="1:1018">
      <c r="A59" s="102"/>
      <c r="B59" s="43"/>
      <c r="C59" s="75"/>
      <c r="D59" s="75"/>
      <c r="E59" s="75"/>
      <c r="F59" s="45"/>
      <c r="G59" s="46"/>
      <c r="H59" s="76"/>
      <c r="I59" s="48" t="b">
        <f t="shared" si="11"/>
        <v>0</v>
      </c>
      <c r="J59" s="49" t="e">
        <f>VLOOKUP(G59,'4. Fiche prépa conv APL_RS'!$B$29:$H$35,IF(LEFT(A59,3)="PLS",6,IF(LEFT(A59,4)="PLUS",2,IF(LEFT(A59,4)="PLAI",4))))</f>
        <v>#N/A</v>
      </c>
      <c r="K59" s="50"/>
      <c r="L59" s="50"/>
      <c r="M59" s="51">
        <f t="shared" si="12"/>
        <v>0</v>
      </c>
      <c r="N59" s="52" t="s">
        <v>60</v>
      </c>
      <c r="O59" s="51" t="str">
        <f>IF($A59="PLAI-adapté",IF($M$7=2,VLOOKUP($N59,Donnees!$G$6:$K$11,5,0),VLOOKUP($N59,Donnees!$G$6:$K$11,4,0)),"")</f>
        <v/>
      </c>
      <c r="P59" s="53" t="str">
        <f t="shared" si="13"/>
        <v/>
      </c>
      <c r="Q59" s="54" t="str">
        <f t="shared" si="5"/>
        <v/>
      </c>
      <c r="R59" s="39"/>
      <c r="S59" s="40" t="s">
        <v>77</v>
      </c>
      <c r="T59" s="40">
        <f>T57+T46+T35</f>
        <v>0</v>
      </c>
      <c r="Y59" s="34"/>
      <c r="Z59" s="34"/>
      <c r="AA59" s="41"/>
      <c r="AB59" s="41"/>
      <c r="AC59" s="41"/>
      <c r="AMD59" s="27"/>
    </row>
    <row r="60" spans="1:1018">
      <c r="A60" s="102"/>
      <c r="B60" s="43"/>
      <c r="C60" s="75"/>
      <c r="D60" s="75"/>
      <c r="E60" s="75"/>
      <c r="F60" s="45"/>
      <c r="G60" s="46"/>
      <c r="H60" s="76"/>
      <c r="I60" s="48" t="b">
        <f t="shared" si="11"/>
        <v>0</v>
      </c>
      <c r="J60" s="49" t="e">
        <f>VLOOKUP(G60,'4. Fiche prépa conv APL_RS'!$B$29:$H$35,IF(LEFT(A60,3)="PLS",6,IF(LEFT(A60,4)="PLUS",2,IF(LEFT(A60,4)="PLAI",4))))</f>
        <v>#N/A</v>
      </c>
      <c r="K60" s="50"/>
      <c r="L60" s="50"/>
      <c r="M60" s="51">
        <f t="shared" si="12"/>
        <v>0</v>
      </c>
      <c r="N60" s="52" t="s">
        <v>60</v>
      </c>
      <c r="O60" s="51" t="str">
        <f>IF($A60="PLAI-adapté",IF($M$7=2,VLOOKUP($N60,Donnees!$G$6:$K$11,5,0),VLOOKUP($N60,Donnees!$G$6:$K$11,4,0)),"")</f>
        <v/>
      </c>
      <c r="P60" s="53" t="str">
        <f t="shared" si="13"/>
        <v/>
      </c>
      <c r="Q60" s="54" t="str">
        <f t="shared" si="5"/>
        <v/>
      </c>
      <c r="R60" s="39"/>
      <c r="X60" s="34"/>
      <c r="Y60" s="34"/>
      <c r="Z60" s="41"/>
      <c r="AA60" s="41"/>
      <c r="AB60" s="41"/>
    </row>
    <row r="61" spans="1:1018">
      <c r="A61" s="102"/>
      <c r="B61" s="43"/>
      <c r="C61" s="75"/>
      <c r="D61" s="75"/>
      <c r="E61" s="75"/>
      <c r="F61" s="45"/>
      <c r="G61" s="46"/>
      <c r="H61" s="76"/>
      <c r="I61" s="48" t="b">
        <f t="shared" si="11"/>
        <v>0</v>
      </c>
      <c r="J61" s="49" t="e">
        <f>VLOOKUP(G61,'4. Fiche prépa conv APL_RS'!$B$29:$H$35,IF(LEFT(A61,3)="PLS",6,IF(LEFT(A61,4)="PLUS",2,IF(LEFT(A61,4)="PLAI",4))))</f>
        <v>#N/A</v>
      </c>
      <c r="K61" s="50"/>
      <c r="L61" s="50"/>
      <c r="M61" s="51">
        <f t="shared" si="12"/>
        <v>0</v>
      </c>
      <c r="N61" s="52" t="s">
        <v>60</v>
      </c>
      <c r="O61" s="51" t="str">
        <f>IF($A61="PLAI-adapté",IF($M$7=2,VLOOKUP($N61,Donnees!$G$6:$K$11,5,0),VLOOKUP($N61,Donnees!$G$6:$K$11,4,0)),"")</f>
        <v/>
      </c>
      <c r="P61" s="53" t="str">
        <f t="shared" si="13"/>
        <v/>
      </c>
      <c r="Q61" s="54" t="str">
        <f t="shared" si="5"/>
        <v/>
      </c>
      <c r="R61" s="39"/>
      <c r="S61" s="77" t="s">
        <v>78</v>
      </c>
      <c r="T61" s="78" t="e">
        <f>AVERAGEIF(L15:L164,"&lt;&gt; 0",L15:L164)</f>
        <v>#DIV/0!</v>
      </c>
      <c r="U61" s="79" t="e">
        <f>IF(T61&gt;30,"P+M à crontrôler","OK")</f>
        <v>#DIV/0!</v>
      </c>
      <c r="X61" s="34"/>
      <c r="Y61" s="34"/>
      <c r="Z61" s="41"/>
      <c r="AA61" s="41"/>
      <c r="AB61" s="41"/>
    </row>
    <row r="62" spans="1:1018">
      <c r="A62" s="102"/>
      <c r="B62" s="43"/>
      <c r="C62" s="75"/>
      <c r="D62" s="75"/>
      <c r="E62" s="75"/>
      <c r="F62" s="45"/>
      <c r="G62" s="46"/>
      <c r="H62" s="76"/>
      <c r="I62" s="48" t="b">
        <f t="shared" si="11"/>
        <v>0</v>
      </c>
      <c r="J62" s="49" t="e">
        <f>VLOOKUP(G62,'4. Fiche prépa conv APL_RS'!$B$29:$H$35,IF(LEFT(A62,3)="PLS",6,IF(LEFT(A62,4)="PLUS",2,IF(LEFT(A62,4)="PLAI",4))))</f>
        <v>#N/A</v>
      </c>
      <c r="K62" s="50"/>
      <c r="L62" s="50"/>
      <c r="M62" s="51">
        <f t="shared" si="12"/>
        <v>0</v>
      </c>
      <c r="N62" s="52" t="s">
        <v>60</v>
      </c>
      <c r="O62" s="51" t="str">
        <f>IF($A62="PLAI-adapté",IF($M$7=2,VLOOKUP($N62,Donnees!$G$6:$K$11,5,0),VLOOKUP($N62,Donnees!$G$6:$K$11,4,0)),"")</f>
        <v/>
      </c>
      <c r="P62" s="53" t="str">
        <f t="shared" si="13"/>
        <v/>
      </c>
      <c r="Q62" s="54" t="str">
        <f t="shared" si="5"/>
        <v/>
      </c>
      <c r="R62" s="39"/>
      <c r="X62" s="34"/>
      <c r="Y62" s="34"/>
      <c r="AA62" s="41"/>
      <c r="AB62" s="41"/>
    </row>
    <row r="63" spans="1:1018" s="80" customFormat="1">
      <c r="A63" s="102"/>
      <c r="B63" s="43"/>
      <c r="C63" s="75"/>
      <c r="D63" s="75"/>
      <c r="E63" s="75"/>
      <c r="F63" s="45"/>
      <c r="G63" s="46"/>
      <c r="H63" s="76"/>
      <c r="I63" s="48" t="b">
        <f t="shared" si="11"/>
        <v>0</v>
      </c>
      <c r="J63" s="49" t="e">
        <f>VLOOKUP(G63,'4. Fiche prépa conv APL_RS'!$B$29:$H$35,IF(LEFT(A63,3)="PLS",6,IF(LEFT(A63,4)="PLUS",2,IF(LEFT(A63,4)="PLAI",4))))</f>
        <v>#N/A</v>
      </c>
      <c r="K63" s="50"/>
      <c r="L63" s="50"/>
      <c r="M63" s="51">
        <f t="shared" si="12"/>
        <v>0</v>
      </c>
      <c r="N63" s="52" t="s">
        <v>60</v>
      </c>
      <c r="O63" s="51" t="str">
        <f>IF($A63="PLAI-adapté",IF($M$7=2,VLOOKUP($N63,Donnees!$G$6:$K$11,5,0),VLOOKUP($N63,Donnees!$G$6:$K$11,4,0)),"")</f>
        <v/>
      </c>
      <c r="P63" s="53" t="str">
        <f t="shared" si="13"/>
        <v/>
      </c>
      <c r="Q63" s="54" t="str">
        <f t="shared" si="5"/>
        <v/>
      </c>
      <c r="R63" s="39"/>
      <c r="S63" s="27"/>
      <c r="T63" s="27"/>
      <c r="U63" s="27"/>
      <c r="X63" s="34"/>
      <c r="Y63" s="34"/>
      <c r="Z63" s="41"/>
      <c r="AA63" s="41"/>
      <c r="AB63" s="41"/>
    </row>
    <row r="64" spans="1:1018" s="80" customFormat="1">
      <c r="A64" s="102"/>
      <c r="B64" s="43"/>
      <c r="C64" s="75"/>
      <c r="D64" s="75"/>
      <c r="E64" s="75"/>
      <c r="F64" s="45"/>
      <c r="G64" s="46"/>
      <c r="H64" s="76"/>
      <c r="I64" s="48" t="b">
        <f t="shared" si="11"/>
        <v>0</v>
      </c>
      <c r="J64" s="49" t="e">
        <f>VLOOKUP(G64,'4. Fiche prépa conv APL_RS'!$B$29:$H$35,IF(LEFT(A64,3)="PLS",6,IF(LEFT(A64,4)="PLUS",2,IF(LEFT(A64,4)="PLAI",4))))</f>
        <v>#N/A</v>
      </c>
      <c r="K64" s="50"/>
      <c r="L64" s="50"/>
      <c r="M64" s="51">
        <f t="shared" si="12"/>
        <v>0</v>
      </c>
      <c r="N64" s="52" t="s">
        <v>60</v>
      </c>
      <c r="O64" s="51" t="str">
        <f>IF($A64="PLAI-adapté",IF($M$7=2,VLOOKUP($N64,Donnees!$G$6:$K$11,5,0),VLOOKUP($N64,Donnees!$G$6:$K$11,4,0)),"")</f>
        <v/>
      </c>
      <c r="P64" s="53" t="str">
        <f t="shared" si="13"/>
        <v/>
      </c>
      <c r="Q64" s="54" t="str">
        <f t="shared" si="5"/>
        <v/>
      </c>
      <c r="R64" s="39"/>
      <c r="S64" s="27"/>
      <c r="T64" s="27"/>
      <c r="X64" s="34"/>
      <c r="Y64" s="34"/>
      <c r="Z64" s="41"/>
      <c r="AA64" s="41"/>
      <c r="AB64" s="41"/>
    </row>
    <row r="65" spans="1:28">
      <c r="A65" s="102"/>
      <c r="B65" s="43"/>
      <c r="C65" s="75"/>
      <c r="D65" s="75"/>
      <c r="E65" s="75"/>
      <c r="F65" s="45"/>
      <c r="G65" s="46"/>
      <c r="H65" s="76"/>
      <c r="I65" s="48" t="b">
        <f t="shared" si="11"/>
        <v>0</v>
      </c>
      <c r="J65" s="49" t="e">
        <f>VLOOKUP(G65,'4. Fiche prépa conv APL_RS'!$B$29:$H$35,IF(LEFT(A65,3)="PLS",6,IF(LEFT(A65,4)="PLUS",2,IF(LEFT(A65,4)="PLAI",4))))</f>
        <v>#N/A</v>
      </c>
      <c r="K65" s="50"/>
      <c r="L65" s="50"/>
      <c r="M65" s="51">
        <f t="shared" si="12"/>
        <v>0</v>
      </c>
      <c r="N65" s="52" t="s">
        <v>60</v>
      </c>
      <c r="O65" s="51" t="str">
        <f>IF($A65="PLAI-adapté",IF($M$7=2,VLOOKUP($N65,Donnees!$G$6:$K$11,5,0),VLOOKUP($N65,Donnees!$G$6:$K$11,4,0)),"")</f>
        <v/>
      </c>
      <c r="P65" s="53" t="str">
        <f t="shared" si="13"/>
        <v/>
      </c>
      <c r="Q65" s="54" t="str">
        <f t="shared" si="5"/>
        <v/>
      </c>
      <c r="R65" s="39"/>
      <c r="S65" s="41"/>
      <c r="T65" s="41"/>
      <c r="X65" s="34"/>
      <c r="Y65" s="34"/>
      <c r="Z65" s="41"/>
      <c r="AA65" s="41"/>
      <c r="AB65" s="41"/>
    </row>
    <row r="66" spans="1:28">
      <c r="A66" s="102"/>
      <c r="B66" s="43"/>
      <c r="C66" s="75"/>
      <c r="D66" s="75"/>
      <c r="E66" s="75"/>
      <c r="F66" s="45"/>
      <c r="G66" s="46"/>
      <c r="H66" s="76"/>
      <c r="I66" s="48" t="b">
        <f t="shared" si="11"/>
        <v>0</v>
      </c>
      <c r="J66" s="49" t="e">
        <f>VLOOKUP(G66,'4. Fiche prépa conv APL_RS'!$B$29:$H$35,IF(LEFT(A66,3)="PLS",6,IF(LEFT(A66,4)="PLUS",2,IF(LEFT(A66,4)="PLAI",4))))</f>
        <v>#N/A</v>
      </c>
      <c r="K66" s="50"/>
      <c r="L66" s="50"/>
      <c r="M66" s="51">
        <f t="shared" si="12"/>
        <v>0</v>
      </c>
      <c r="N66" s="52" t="s">
        <v>60</v>
      </c>
      <c r="O66" s="51" t="str">
        <f>IF($A66="PLAI-adapté",IF($M$7=2,VLOOKUP($N66,Donnees!$G$6:$K$11,5,0),VLOOKUP($N66,Donnees!$G$6:$K$11,4,0)),"")</f>
        <v/>
      </c>
      <c r="P66" s="53" t="str">
        <f t="shared" si="13"/>
        <v/>
      </c>
      <c r="Q66" s="54" t="str">
        <f t="shared" si="5"/>
        <v/>
      </c>
      <c r="R66" s="39"/>
      <c r="S66" s="41"/>
      <c r="T66" s="41"/>
      <c r="X66" s="34"/>
      <c r="Y66" s="34"/>
      <c r="Z66" s="41"/>
      <c r="AA66" s="41"/>
      <c r="AB66" s="41"/>
    </row>
    <row r="67" spans="1:28">
      <c r="A67" s="102"/>
      <c r="B67" s="43"/>
      <c r="C67" s="75"/>
      <c r="D67" s="75"/>
      <c r="E67" s="75"/>
      <c r="F67" s="45"/>
      <c r="G67" s="46"/>
      <c r="H67" s="76"/>
      <c r="I67" s="48" t="b">
        <f t="shared" si="11"/>
        <v>0</v>
      </c>
      <c r="J67" s="49" t="e">
        <f>VLOOKUP(G67,'4. Fiche prépa conv APL_RS'!$B$29:$H$35,IF(LEFT(A67,3)="PLS",6,IF(LEFT(A67,4)="PLUS",2,IF(LEFT(A67,4)="PLAI",4))))</f>
        <v>#N/A</v>
      </c>
      <c r="K67" s="50"/>
      <c r="L67" s="50"/>
      <c r="M67" s="51">
        <f t="shared" si="12"/>
        <v>0</v>
      </c>
      <c r="N67" s="52" t="s">
        <v>60</v>
      </c>
      <c r="O67" s="51" t="str">
        <f>IF($A67="PLAI-adapté",IF($M$7=2,VLOOKUP($N67,Donnees!$G$6:$K$11,5,0),VLOOKUP($N67,Donnees!$G$6:$K$11,4,0)),"")</f>
        <v/>
      </c>
      <c r="P67" s="53" t="str">
        <f t="shared" si="13"/>
        <v/>
      </c>
      <c r="Q67" s="54" t="str">
        <f t="shared" si="5"/>
        <v/>
      </c>
      <c r="R67" s="39"/>
      <c r="S67" s="41"/>
      <c r="T67" s="41"/>
      <c r="W67" s="81"/>
      <c r="X67" s="34"/>
      <c r="Y67" s="34"/>
      <c r="Z67" s="41"/>
      <c r="AA67" s="41"/>
      <c r="AB67" s="41"/>
    </row>
    <row r="68" spans="1:28">
      <c r="A68" s="102"/>
      <c r="B68" s="43"/>
      <c r="C68" s="75"/>
      <c r="D68" s="75"/>
      <c r="E68" s="75"/>
      <c r="F68" s="45"/>
      <c r="G68" s="46"/>
      <c r="H68" s="76"/>
      <c r="I68" s="48" t="b">
        <f t="shared" si="11"/>
        <v>0</v>
      </c>
      <c r="J68" s="49" t="e">
        <f>VLOOKUP(G68,'4. Fiche prépa conv APL_RS'!$B$29:$H$35,IF(LEFT(A68,3)="PLS",6,IF(LEFT(A68,4)="PLUS",2,IF(LEFT(A68,4)="PLAI",4))))</f>
        <v>#N/A</v>
      </c>
      <c r="K68" s="50"/>
      <c r="L68" s="50"/>
      <c r="M68" s="51">
        <f t="shared" si="12"/>
        <v>0</v>
      </c>
      <c r="N68" s="52" t="s">
        <v>60</v>
      </c>
      <c r="O68" s="51" t="str">
        <f>IF($A68="PLAI-adapté",IF($M$7=2,VLOOKUP($N68,Donnees!$G$6:$K$11,5,0),VLOOKUP($N68,Donnees!$G$6:$K$11,4,0)),"")</f>
        <v/>
      </c>
      <c r="P68" s="53" t="str">
        <f t="shared" si="13"/>
        <v/>
      </c>
      <c r="Q68" s="54" t="str">
        <f t="shared" si="5"/>
        <v/>
      </c>
      <c r="R68" s="39"/>
      <c r="W68" s="81"/>
      <c r="X68" s="34"/>
      <c r="Y68" s="34"/>
      <c r="Z68" s="41"/>
      <c r="AA68" s="41"/>
      <c r="AB68" s="41"/>
    </row>
    <row r="69" spans="1:28">
      <c r="A69" s="102"/>
      <c r="B69" s="43"/>
      <c r="C69" s="75"/>
      <c r="D69" s="75"/>
      <c r="E69" s="75"/>
      <c r="F69" s="45"/>
      <c r="G69" s="46"/>
      <c r="H69" s="76"/>
      <c r="I69" s="48" t="b">
        <f t="shared" si="11"/>
        <v>0</v>
      </c>
      <c r="J69" s="49" t="e">
        <f>VLOOKUP(G69,'4. Fiche prépa conv APL_RS'!$B$29:$H$35,IF(LEFT(A69,3)="PLS",6,IF(LEFT(A69,4)="PLUS",2,IF(LEFT(A69,4)="PLAI",4))))</f>
        <v>#N/A</v>
      </c>
      <c r="K69" s="50"/>
      <c r="L69" s="50"/>
      <c r="M69" s="51">
        <f t="shared" si="12"/>
        <v>0</v>
      </c>
      <c r="N69" s="52" t="s">
        <v>60</v>
      </c>
      <c r="O69" s="51" t="str">
        <f>IF($A69="PLAI-adapté",IF($M$7=2,VLOOKUP($N69,Donnees!$G$6:$K$11,5,0),VLOOKUP($N69,Donnees!$G$6:$K$11,4,0)),"")</f>
        <v/>
      </c>
      <c r="P69" s="53" t="str">
        <f t="shared" si="13"/>
        <v/>
      </c>
      <c r="Q69" s="54" t="str">
        <f t="shared" si="5"/>
        <v/>
      </c>
      <c r="R69" s="39"/>
      <c r="X69" s="34"/>
      <c r="Y69" s="34"/>
      <c r="Z69" s="41"/>
      <c r="AA69" s="41"/>
      <c r="AB69" s="41"/>
    </row>
    <row r="70" spans="1:28">
      <c r="A70" s="102"/>
      <c r="B70" s="43"/>
      <c r="C70" s="75"/>
      <c r="D70" s="75"/>
      <c r="E70" s="75"/>
      <c r="F70" s="45"/>
      <c r="G70" s="46"/>
      <c r="H70" s="76"/>
      <c r="I70" s="48" t="b">
        <f t="shared" si="11"/>
        <v>0</v>
      </c>
      <c r="J70" s="49" t="e">
        <f>VLOOKUP(G70,'4. Fiche prépa conv APL_RS'!$B$29:$H$35,IF(LEFT(A70,3)="PLS",6,IF(LEFT(A70,4)="PLUS",2,IF(LEFT(A70,4)="PLAI",4))))</f>
        <v>#N/A</v>
      </c>
      <c r="K70" s="50"/>
      <c r="L70" s="50"/>
      <c r="M70" s="51">
        <f t="shared" si="12"/>
        <v>0</v>
      </c>
      <c r="N70" s="52" t="s">
        <v>60</v>
      </c>
      <c r="O70" s="51" t="str">
        <f>IF($A70="PLAI-adapté",IF($M$7=2,VLOOKUP($N70,Donnees!$G$6:$K$11,5,0),VLOOKUP($N70,Donnees!$G$6:$K$11,4,0)),"")</f>
        <v/>
      </c>
      <c r="P70" s="53" t="str">
        <f t="shared" si="13"/>
        <v/>
      </c>
      <c r="Q70" s="54" t="str">
        <f t="shared" si="5"/>
        <v/>
      </c>
      <c r="R70" s="39"/>
      <c r="S70" s="81" t="s">
        <v>79</v>
      </c>
      <c r="T70" s="27" t="s">
        <v>66</v>
      </c>
      <c r="X70" s="34"/>
      <c r="Y70" s="34"/>
      <c r="Z70" s="41"/>
      <c r="AA70" s="41"/>
      <c r="AB70" s="41"/>
    </row>
    <row r="71" spans="1:28">
      <c r="A71" s="102"/>
      <c r="B71" s="43"/>
      <c r="C71" s="75"/>
      <c r="D71" s="75"/>
      <c r="E71" s="75"/>
      <c r="F71" s="45"/>
      <c r="G71" s="46"/>
      <c r="H71" s="76"/>
      <c r="I71" s="48" t="b">
        <f t="shared" si="11"/>
        <v>0</v>
      </c>
      <c r="J71" s="49" t="e">
        <f>VLOOKUP(G71,'4. Fiche prépa conv APL_RS'!$B$29:$H$35,IF(LEFT(A71,3)="PLS",6,IF(LEFT(A71,4)="PLUS",2,IF(LEFT(A71,4)="PLAI",4))))</f>
        <v>#N/A</v>
      </c>
      <c r="K71" s="50"/>
      <c r="L71" s="50"/>
      <c r="M71" s="51">
        <f t="shared" si="12"/>
        <v>0</v>
      </c>
      <c r="N71" s="52" t="s">
        <v>60</v>
      </c>
      <c r="O71" s="51" t="str">
        <f>IF($A71="PLAI-adapté",IF($M$7=2,VLOOKUP($N71,Donnees!$G$6:$K$11,5,0),VLOOKUP($N71,Donnees!$G$6:$K$11,4,0)),"")</f>
        <v/>
      </c>
      <c r="P71" s="53" t="str">
        <f t="shared" si="13"/>
        <v/>
      </c>
      <c r="Q71" s="54" t="str">
        <f t="shared" si="5"/>
        <v/>
      </c>
      <c r="R71" s="39"/>
      <c r="S71" s="82"/>
      <c r="T71" s="83"/>
      <c r="X71" s="34"/>
      <c r="Y71" s="34"/>
      <c r="Z71" s="41"/>
      <c r="AA71" s="41"/>
      <c r="AB71" s="41"/>
    </row>
    <row r="72" spans="1:28">
      <c r="A72" s="102"/>
      <c r="B72" s="43"/>
      <c r="C72" s="75"/>
      <c r="D72" s="75"/>
      <c r="E72" s="75"/>
      <c r="F72" s="45"/>
      <c r="G72" s="46"/>
      <c r="H72" s="76"/>
      <c r="I72" s="48" t="b">
        <f t="shared" si="11"/>
        <v>0</v>
      </c>
      <c r="J72" s="49" t="e">
        <f>VLOOKUP(G72,'4. Fiche prépa conv APL_RS'!$B$29:$H$35,IF(LEFT(A72,3)="PLS",6,IF(LEFT(A72,4)="PLUS",2,IF(LEFT(A72,4)="PLAI",4))))</f>
        <v>#N/A</v>
      </c>
      <c r="K72" s="50"/>
      <c r="L72" s="50"/>
      <c r="M72" s="51">
        <f t="shared" si="12"/>
        <v>0</v>
      </c>
      <c r="N72" s="52" t="s">
        <v>60</v>
      </c>
      <c r="O72" s="51" t="str">
        <f>IF($A72="PLAI-adapté",IF($M$7=2,VLOOKUP($N72,Donnees!$G$6:$K$11,5,0),VLOOKUP($N72,Donnees!$G$6:$K$11,4,0)),"")</f>
        <v/>
      </c>
      <c r="P72" s="53" t="str">
        <f t="shared" si="13"/>
        <v/>
      </c>
      <c r="Q72" s="54" t="str">
        <f t="shared" si="5"/>
        <v/>
      </c>
      <c r="R72" s="39"/>
      <c r="S72" s="27" t="s">
        <v>80</v>
      </c>
      <c r="X72" s="34"/>
      <c r="Y72" s="34"/>
      <c r="Z72" s="41"/>
      <c r="AA72" s="41"/>
      <c r="AB72" s="41"/>
    </row>
    <row r="73" spans="1:28">
      <c r="A73" s="102"/>
      <c r="B73" s="43"/>
      <c r="C73" s="75"/>
      <c r="D73" s="75"/>
      <c r="E73" s="75"/>
      <c r="F73" s="45"/>
      <c r="G73" s="46"/>
      <c r="H73" s="76"/>
      <c r="I73" s="48" t="b">
        <f t="shared" si="11"/>
        <v>0</v>
      </c>
      <c r="J73" s="49" t="e">
        <f>VLOOKUP(G73,'4. Fiche prépa conv APL_RS'!$B$29:$H$35,IF(LEFT(A73,3)="PLS",6,IF(LEFT(A73,4)="PLUS",2,IF(LEFT(A73,4)="PLAI",4))))</f>
        <v>#N/A</v>
      </c>
      <c r="K73" s="50"/>
      <c r="L73" s="50"/>
      <c r="M73" s="51">
        <f t="shared" si="12"/>
        <v>0</v>
      </c>
      <c r="N73" s="52" t="s">
        <v>60</v>
      </c>
      <c r="O73" s="51" t="str">
        <f>IF($A73="PLAI-adapté",IF($M$7=2,VLOOKUP($N73,Donnees!$G$6:$K$11,5,0),VLOOKUP($N73,Donnees!$G$6:$K$11,4,0)),"")</f>
        <v/>
      </c>
      <c r="P73" s="53" t="str">
        <f t="shared" si="13"/>
        <v/>
      </c>
      <c r="Q73" s="54" t="str">
        <f t="shared" si="5"/>
        <v/>
      </c>
      <c r="R73" s="39"/>
      <c r="S73" s="40" t="s">
        <v>73</v>
      </c>
      <c r="T73" s="40"/>
      <c r="X73" s="34"/>
      <c r="Y73" s="34"/>
    </row>
    <row r="74" spans="1:28">
      <c r="A74" s="102"/>
      <c r="B74" s="43"/>
      <c r="C74" s="75"/>
      <c r="D74" s="75"/>
      <c r="E74" s="75"/>
      <c r="F74" s="45"/>
      <c r="G74" s="46"/>
      <c r="H74" s="76"/>
      <c r="I74" s="48" t="b">
        <f t="shared" si="11"/>
        <v>0</v>
      </c>
      <c r="J74" s="49" t="e">
        <f>VLOOKUP(G74,'4. Fiche prépa conv APL_RS'!$B$29:$H$35,IF(LEFT(A74,3)="PLS",6,IF(LEFT(A74,4)="PLUS",2,IF(LEFT(A74,4)="PLAI",4))))</f>
        <v>#N/A</v>
      </c>
      <c r="K74" s="50"/>
      <c r="L74" s="50"/>
      <c r="M74" s="51">
        <f t="shared" si="12"/>
        <v>0</v>
      </c>
      <c r="N74" s="52" t="s">
        <v>60</v>
      </c>
      <c r="O74" s="51" t="str">
        <f>IF($A74="PLAI-adapté",IF($M$7=2,VLOOKUP($N74,Donnees!$G$6:$K$11,5,0),VLOOKUP($N74,Donnees!$G$6:$K$11,4,0)),"")</f>
        <v/>
      </c>
      <c r="P74" s="53" t="str">
        <f t="shared" si="13"/>
        <v/>
      </c>
      <c r="Q74" s="54" t="str">
        <f t="shared" si="5"/>
        <v/>
      </c>
      <c r="R74" s="39"/>
      <c r="S74" s="65" t="s">
        <v>62</v>
      </c>
      <c r="T74" s="84" t="s">
        <v>66</v>
      </c>
      <c r="X74" s="34"/>
      <c r="Y74" s="34"/>
    </row>
    <row r="75" spans="1:28">
      <c r="A75" s="102"/>
      <c r="B75" s="43"/>
      <c r="C75" s="75"/>
      <c r="D75" s="75"/>
      <c r="E75" s="75"/>
      <c r="F75" s="45"/>
      <c r="G75" s="46"/>
      <c r="H75" s="76"/>
      <c r="I75" s="48" t="b">
        <f t="shared" si="11"/>
        <v>0</v>
      </c>
      <c r="J75" s="49" t="e">
        <f>VLOOKUP(G75,'4. Fiche prépa conv APL_RS'!$B$29:$H$35,IF(LEFT(A75,3)="PLS",6,IF(LEFT(A75,4)="PLUS",2,IF(LEFT(A75,4)="PLAI",4))))</f>
        <v>#N/A</v>
      </c>
      <c r="K75" s="50"/>
      <c r="L75" s="50"/>
      <c r="M75" s="51">
        <f t="shared" si="12"/>
        <v>0</v>
      </c>
      <c r="N75" s="52" t="s">
        <v>60</v>
      </c>
      <c r="O75" s="51" t="str">
        <f>IF($A75="PLAI-adapté",IF($M$7=2,VLOOKUP($N75,Donnees!$G$6:$K$11,5,0),VLOOKUP($N75,Donnees!$G$6:$K$11,4,0)),"")</f>
        <v/>
      </c>
      <c r="P75" s="53" t="str">
        <f t="shared" si="13"/>
        <v/>
      </c>
      <c r="Q75" s="54" t="str">
        <f t="shared" si="5"/>
        <v/>
      </c>
      <c r="R75" s="39"/>
      <c r="S75" s="55" t="s">
        <v>61</v>
      </c>
      <c r="T75" s="84">
        <f t="shared" ref="T75:T83" si="16">SUMPRODUCT(($G$15:$G$164=$S75)*($A$15:$A$164=$S$74)*($B$15:$B$164=$T$70))</f>
        <v>0</v>
      </c>
      <c r="X75" s="34"/>
      <c r="Y75" s="34"/>
    </row>
    <row r="76" spans="1:28">
      <c r="A76" s="102"/>
      <c r="B76" s="43"/>
      <c r="C76" s="75"/>
      <c r="D76" s="75"/>
      <c r="E76" s="75"/>
      <c r="F76" s="45"/>
      <c r="G76" s="46"/>
      <c r="H76" s="76"/>
      <c r="I76" s="48" t="b">
        <f t="shared" si="11"/>
        <v>0</v>
      </c>
      <c r="J76" s="49" t="e">
        <f>VLOOKUP(G76,'4. Fiche prépa conv APL_RS'!$B$29:$H$35,IF(LEFT(A76,3)="PLS",6,IF(LEFT(A76,4)="PLUS",2,IF(LEFT(A76,4)="PLAI",4))))</f>
        <v>#N/A</v>
      </c>
      <c r="K76" s="50"/>
      <c r="L76" s="50"/>
      <c r="M76" s="51">
        <f t="shared" si="12"/>
        <v>0</v>
      </c>
      <c r="N76" s="52" t="s">
        <v>60</v>
      </c>
      <c r="O76" s="51" t="str">
        <f>IF($A76="PLAI-adapté",IF($M$7=2,VLOOKUP($N76,Donnees!$G$6:$K$11,5,0),VLOOKUP($N76,Donnees!$G$6:$K$11,4,0)),"")</f>
        <v/>
      </c>
      <c r="P76" s="53" t="str">
        <f t="shared" si="13"/>
        <v/>
      </c>
      <c r="Q76" s="54" t="str">
        <f t="shared" si="5"/>
        <v/>
      </c>
      <c r="R76" s="39"/>
      <c r="S76" s="55" t="s">
        <v>65</v>
      </c>
      <c r="T76" s="84">
        <f t="shared" si="16"/>
        <v>0</v>
      </c>
      <c r="X76" s="34"/>
      <c r="Y76" s="34"/>
    </row>
    <row r="77" spans="1:28">
      <c r="A77" s="102"/>
      <c r="B77" s="43"/>
      <c r="C77" s="75"/>
      <c r="D77" s="75"/>
      <c r="E77" s="75"/>
      <c r="F77" s="45"/>
      <c r="G77" s="46"/>
      <c r="H77" s="76"/>
      <c r="I77" s="48" t="b">
        <f t="shared" si="11"/>
        <v>0</v>
      </c>
      <c r="J77" s="49" t="e">
        <f>VLOOKUP(G77,'4. Fiche prépa conv APL_RS'!$B$29:$H$35,IF(LEFT(A77,3)="PLS",6,IF(LEFT(A77,4)="PLUS",2,IF(LEFT(A77,4)="PLAI",4))))</f>
        <v>#N/A</v>
      </c>
      <c r="K77" s="50"/>
      <c r="L77" s="50"/>
      <c r="M77" s="51">
        <f t="shared" si="12"/>
        <v>0</v>
      </c>
      <c r="N77" s="52" t="s">
        <v>60</v>
      </c>
      <c r="O77" s="51" t="str">
        <f>IF($A77="PLAI-adapté",IF($M$7=2,VLOOKUP($N77,Donnees!$G$6:$K$11,5,0),VLOOKUP($N77,Donnees!$G$6:$K$11,4,0)),"")</f>
        <v/>
      </c>
      <c r="P77" s="53" t="str">
        <f t="shared" si="13"/>
        <v/>
      </c>
      <c r="Q77" s="54" t="str">
        <f t="shared" si="5"/>
        <v/>
      </c>
      <c r="R77" s="39"/>
      <c r="S77" s="55" t="s">
        <v>67</v>
      </c>
      <c r="T77" s="84">
        <f t="shared" si="16"/>
        <v>0</v>
      </c>
      <c r="X77" s="34"/>
      <c r="Y77" s="34"/>
    </row>
    <row r="78" spans="1:28">
      <c r="A78" s="102"/>
      <c r="B78" s="43"/>
      <c r="C78" s="75"/>
      <c r="D78" s="75"/>
      <c r="E78" s="75"/>
      <c r="F78" s="45"/>
      <c r="G78" s="46"/>
      <c r="H78" s="76"/>
      <c r="I78" s="48" t="b">
        <f t="shared" si="11"/>
        <v>0</v>
      </c>
      <c r="J78" s="49" t="e">
        <f>VLOOKUP(G78,'4. Fiche prépa conv APL_RS'!$B$29:$H$35,IF(LEFT(A78,3)="PLS",6,IF(LEFT(A78,4)="PLUS",2,IF(LEFT(A78,4)="PLAI",4))))</f>
        <v>#N/A</v>
      </c>
      <c r="K78" s="50"/>
      <c r="L78" s="50"/>
      <c r="M78" s="51">
        <f t="shared" si="12"/>
        <v>0</v>
      </c>
      <c r="N78" s="52" t="s">
        <v>60</v>
      </c>
      <c r="O78" s="51" t="str">
        <f>IF($A78="PLAI-adapté",IF($M$7=2,VLOOKUP($N78,Donnees!$G$6:$K$11,5,0),VLOOKUP($N78,Donnees!$G$6:$K$11,4,0)),"")</f>
        <v/>
      </c>
      <c r="P78" s="53" t="str">
        <f t="shared" si="13"/>
        <v/>
      </c>
      <c r="Q78" s="54" t="str">
        <f t="shared" si="5"/>
        <v/>
      </c>
      <c r="R78" s="39"/>
      <c r="S78" s="55" t="s">
        <v>59</v>
      </c>
      <c r="T78" s="84">
        <f t="shared" si="16"/>
        <v>0</v>
      </c>
      <c r="X78" s="34"/>
      <c r="Y78" s="34"/>
    </row>
    <row r="79" spans="1:28">
      <c r="A79" s="102"/>
      <c r="B79" s="43"/>
      <c r="C79" s="75"/>
      <c r="D79" s="75"/>
      <c r="E79" s="75"/>
      <c r="F79" s="45"/>
      <c r="G79" s="46"/>
      <c r="H79" s="76"/>
      <c r="I79" s="48" t="b">
        <f t="shared" ref="I79:I110" si="17">IF($D$5="Acquisition-amélioration",IF(G79="T1",IF(H79&lt;16.2,"plan à contrôler",""),IF(G79="T1'",IF(H79&lt;18,"plan à contrôler",""),IF(G79="T1 bis",IF(H79&lt;27,"plan à contrôler",""),IF(G79="T2",IF(H79&lt;45.4,"plan à contrôler",""),IF(G79="T3",IF(H79&lt;54,"plan à contrôler",""),IF(G79="T4",IF(H79&lt;66.6,"plan à contrôler",""),IF(G79="T5",IF(H79&lt;79.2,"plan à contrôler","")))))))),IF(G79="T1",IF(H79&lt;18,"plan à contrôler",""),IF(G79="T1'",IF(H79&lt;20,"plan à contrôler",""),IF(G79="T1 bis",IF(H79&lt;30,"plan à contrôler",""),IF(G79="T2",IF(H79&lt;46,"plan à contrôler",""),IF(G79="T3",IF(H79&lt;60,"plan à contrôler",""),IF(G79="T4",IF(H79&lt;74,"plan à contrôler",""),IF(G79="T5",IF(H79&lt;88,"plan à contrôler","")))))))))</f>
        <v>0</v>
      </c>
      <c r="J79" s="49" t="e">
        <f>VLOOKUP(G79,'4. Fiche prépa conv APL_RS'!$B$29:$H$35,IF(LEFT(A79,3)="PLS",6,IF(LEFT(A79,4)="PLUS",2,IF(LEFT(A79,4)="PLAI",4))))</f>
        <v>#N/A</v>
      </c>
      <c r="K79" s="50"/>
      <c r="L79" s="50"/>
      <c r="M79" s="51">
        <f t="shared" ref="M79:M110" si="18">K79+L79</f>
        <v>0</v>
      </c>
      <c r="N79" s="52" t="s">
        <v>60</v>
      </c>
      <c r="O79" s="51" t="str">
        <f>IF($A79="PLAI-adapté",IF($M$7=2,VLOOKUP($N79,Donnees!$G$6:$K$11,5,0),VLOOKUP($N79,Donnees!$G$6:$K$11,4,0)),"")</f>
        <v/>
      </c>
      <c r="P79" s="53" t="str">
        <f t="shared" ref="P79:P110" si="19">IF(A79="PLAI-adapté",IF(J79&lt;=O79, J79,O79),"")</f>
        <v/>
      </c>
      <c r="Q79" s="54" t="str">
        <f t="shared" si="5"/>
        <v/>
      </c>
      <c r="R79" s="39"/>
      <c r="S79" s="55" t="s">
        <v>64</v>
      </c>
      <c r="T79" s="84">
        <f t="shared" si="16"/>
        <v>0</v>
      </c>
      <c r="X79" s="34"/>
      <c r="Y79" s="34"/>
    </row>
    <row r="80" spans="1:28">
      <c r="A80" s="102"/>
      <c r="B80" s="43"/>
      <c r="C80" s="75"/>
      <c r="D80" s="75"/>
      <c r="E80" s="75"/>
      <c r="F80" s="45"/>
      <c r="G80" s="46"/>
      <c r="H80" s="76"/>
      <c r="I80" s="48" t="b">
        <f t="shared" si="17"/>
        <v>0</v>
      </c>
      <c r="J80" s="49" t="e">
        <f>VLOOKUP(G80,'4. Fiche prépa conv APL_RS'!$B$29:$H$35,IF(LEFT(A80,3)="PLS",6,IF(LEFT(A80,4)="PLUS",2,IF(LEFT(A80,4)="PLAI",4))))</f>
        <v>#N/A</v>
      </c>
      <c r="K80" s="50"/>
      <c r="L80" s="50"/>
      <c r="M80" s="51">
        <f t="shared" si="18"/>
        <v>0</v>
      </c>
      <c r="N80" s="52" t="s">
        <v>60</v>
      </c>
      <c r="O80" s="51" t="str">
        <f>IF($A80="PLAI-adapté",IF($M$7=2,VLOOKUP($N80,Donnees!$G$6:$K$11,5,0),VLOOKUP($N80,Donnees!$G$6:$K$11,4,0)),"")</f>
        <v/>
      </c>
      <c r="P80" s="53" t="str">
        <f t="shared" si="19"/>
        <v/>
      </c>
      <c r="Q80" s="54" t="str">
        <f t="shared" ref="Q80:Q143" si="20">IFERROR(IF(A80="PLAI-adapté",IF(P80&lt;K80,"valeur redevance pratiquée à revoir","OK"),IF(J80&lt;K80,"valeur redevance pratiquée à revoir","OK")),"")</f>
        <v/>
      </c>
      <c r="R80" s="39"/>
      <c r="S80" s="55" t="s">
        <v>70</v>
      </c>
      <c r="T80" s="84">
        <f t="shared" si="16"/>
        <v>0</v>
      </c>
      <c r="X80" s="34"/>
      <c r="Y80" s="34"/>
    </row>
    <row r="81" spans="1:25">
      <c r="A81" s="102"/>
      <c r="B81" s="43"/>
      <c r="C81" s="75"/>
      <c r="D81" s="75"/>
      <c r="E81" s="75"/>
      <c r="F81" s="45"/>
      <c r="G81" s="46"/>
      <c r="H81" s="76"/>
      <c r="I81" s="48" t="b">
        <f t="shared" si="17"/>
        <v>0</v>
      </c>
      <c r="J81" s="49" t="e">
        <f>VLOOKUP(G81,'4. Fiche prépa conv APL_RS'!$B$29:$H$35,IF(LEFT(A81,3)="PLS",6,IF(LEFT(A81,4)="PLUS",2,IF(LEFT(A81,4)="PLAI",4))))</f>
        <v>#N/A</v>
      </c>
      <c r="K81" s="50"/>
      <c r="L81" s="50"/>
      <c r="M81" s="51">
        <f t="shared" si="18"/>
        <v>0</v>
      </c>
      <c r="N81" s="52" t="s">
        <v>60</v>
      </c>
      <c r="O81" s="51" t="str">
        <f>IF($A81="PLAI-adapté",IF($M$7=2,VLOOKUP($N81,Donnees!$G$6:$K$11,5,0),VLOOKUP($N81,Donnees!$G$6:$K$11,4,0)),"")</f>
        <v/>
      </c>
      <c r="P81" s="53" t="str">
        <f t="shared" si="19"/>
        <v/>
      </c>
      <c r="Q81" s="54" t="str">
        <f t="shared" si="20"/>
        <v/>
      </c>
      <c r="R81" s="39"/>
      <c r="S81" s="55" t="s">
        <v>71</v>
      </c>
      <c r="T81" s="84">
        <f t="shared" si="16"/>
        <v>0</v>
      </c>
      <c r="X81" s="34"/>
      <c r="Y81" s="34"/>
    </row>
    <row r="82" spans="1:25">
      <c r="A82" s="102"/>
      <c r="B82" s="43"/>
      <c r="C82" s="75"/>
      <c r="D82" s="75"/>
      <c r="E82" s="75"/>
      <c r="F82" s="45"/>
      <c r="G82" s="46"/>
      <c r="H82" s="76"/>
      <c r="I82" s="48" t="b">
        <f t="shared" si="17"/>
        <v>0</v>
      </c>
      <c r="J82" s="49" t="e">
        <f>VLOOKUP(G82,'4. Fiche prépa conv APL_RS'!$B$29:$H$35,IF(LEFT(A82,3)="PLS",6,IF(LEFT(A82,4)="PLUS",2,IF(LEFT(A82,4)="PLAI",4))))</f>
        <v>#N/A</v>
      </c>
      <c r="K82" s="50"/>
      <c r="L82" s="50"/>
      <c r="M82" s="51">
        <f t="shared" si="18"/>
        <v>0</v>
      </c>
      <c r="N82" s="52" t="s">
        <v>60</v>
      </c>
      <c r="O82" s="51" t="str">
        <f>IF($A82="PLAI-adapté",IF($M$7=2,VLOOKUP($N82,Donnees!$G$6:$K$11,5,0),VLOOKUP($N82,Donnees!$G$6:$K$11,4,0)),"")</f>
        <v/>
      </c>
      <c r="P82" s="53" t="str">
        <f t="shared" si="19"/>
        <v/>
      </c>
      <c r="Q82" s="54" t="str">
        <f t="shared" si="20"/>
        <v/>
      </c>
      <c r="R82" s="39"/>
      <c r="S82" s="55" t="s">
        <v>81</v>
      </c>
      <c r="T82" s="84">
        <f t="shared" si="16"/>
        <v>0</v>
      </c>
      <c r="V82" s="85"/>
      <c r="X82" s="34"/>
      <c r="Y82" s="34"/>
    </row>
    <row r="83" spans="1:25">
      <c r="A83" s="102"/>
      <c r="B83" s="43"/>
      <c r="C83" s="75"/>
      <c r="D83" s="75"/>
      <c r="E83" s="75"/>
      <c r="F83" s="45"/>
      <c r="G83" s="46"/>
      <c r="H83" s="76"/>
      <c r="I83" s="48" t="b">
        <f t="shared" si="17"/>
        <v>0</v>
      </c>
      <c r="J83" s="49" t="e">
        <f>VLOOKUP(G83,'4. Fiche prépa conv APL_RS'!$B$29:$H$35,IF(LEFT(A83,3)="PLS",6,IF(LEFT(A83,4)="PLUS",2,IF(LEFT(A83,4)="PLAI",4))))</f>
        <v>#N/A</v>
      </c>
      <c r="K83" s="50"/>
      <c r="L83" s="50"/>
      <c r="M83" s="51">
        <f t="shared" si="18"/>
        <v>0</v>
      </c>
      <c r="N83" s="52" t="s">
        <v>60</v>
      </c>
      <c r="O83" s="51" t="str">
        <f>IF($A83="PLAI-adapté",IF($M$7=2,VLOOKUP($N83,Donnees!$G$6:$K$11,5,0),VLOOKUP($N83,Donnees!$G$6:$K$11,4,0)),"")</f>
        <v/>
      </c>
      <c r="P83" s="53" t="str">
        <f t="shared" si="19"/>
        <v/>
      </c>
      <c r="Q83" s="54" t="str">
        <f t="shared" si="20"/>
        <v/>
      </c>
      <c r="R83" s="39"/>
      <c r="S83" s="55" t="s">
        <v>82</v>
      </c>
      <c r="T83" s="84">
        <f t="shared" si="16"/>
        <v>0</v>
      </c>
      <c r="X83" s="34"/>
      <c r="Y83" s="34"/>
    </row>
    <row r="84" spans="1:25">
      <c r="A84" s="102"/>
      <c r="B84" s="43"/>
      <c r="C84" s="75"/>
      <c r="D84" s="75"/>
      <c r="E84" s="75"/>
      <c r="F84" s="45"/>
      <c r="G84" s="46"/>
      <c r="H84" s="76"/>
      <c r="I84" s="48" t="b">
        <f t="shared" si="17"/>
        <v>0</v>
      </c>
      <c r="J84" s="49" t="e">
        <f>VLOOKUP(G84,'4. Fiche prépa conv APL_RS'!$B$29:$H$35,IF(LEFT(A84,3)="PLS",6,IF(LEFT(A84,4)="PLUS",2,IF(LEFT(A84,4)="PLAI",4))))</f>
        <v>#N/A</v>
      </c>
      <c r="K84" s="50"/>
      <c r="L84" s="50"/>
      <c r="M84" s="51">
        <f t="shared" si="18"/>
        <v>0</v>
      </c>
      <c r="N84" s="52" t="s">
        <v>60</v>
      </c>
      <c r="O84" s="51" t="str">
        <f>IF($A84="PLAI-adapté",IF($M$7=2,VLOOKUP($N84,Donnees!$G$6:$K$11,5,0),VLOOKUP($N84,Donnees!$G$6:$K$11,4,0)),"")</f>
        <v/>
      </c>
      <c r="P84" s="53" t="str">
        <f t="shared" si="19"/>
        <v/>
      </c>
      <c r="Q84" s="54" t="str">
        <f t="shared" si="20"/>
        <v/>
      </c>
      <c r="R84" s="39"/>
      <c r="S84" s="70" t="s">
        <v>74</v>
      </c>
      <c r="T84" s="86">
        <f>SUM(T75:T83)</f>
        <v>0</v>
      </c>
      <c r="X84" s="34"/>
      <c r="Y84" s="34"/>
    </row>
    <row r="85" spans="1:25">
      <c r="A85" s="102"/>
      <c r="B85" s="43"/>
      <c r="C85" s="75"/>
      <c r="D85" s="75"/>
      <c r="E85" s="75"/>
      <c r="F85" s="45"/>
      <c r="G85" s="46"/>
      <c r="H85" s="76"/>
      <c r="I85" s="48" t="b">
        <f t="shared" si="17"/>
        <v>0</v>
      </c>
      <c r="J85" s="49" t="e">
        <f>VLOOKUP(G85,'4. Fiche prépa conv APL_RS'!$B$29:$H$35,IF(LEFT(A85,3)="PLS",6,IF(LEFT(A85,4)="PLUS",2,IF(LEFT(A85,4)="PLAI",4))))</f>
        <v>#N/A</v>
      </c>
      <c r="K85" s="50"/>
      <c r="L85" s="50"/>
      <c r="M85" s="51">
        <f t="shared" si="18"/>
        <v>0</v>
      </c>
      <c r="N85" s="52" t="s">
        <v>60</v>
      </c>
      <c r="O85" s="51" t="str">
        <f>IF($A85="PLAI-adapté",IF($M$7=2,VLOOKUP($N85,Donnees!$G$6:$K$11,5,0),VLOOKUP($N85,Donnees!$G$6:$K$11,4,0)),"")</f>
        <v/>
      </c>
      <c r="P85" s="53" t="str">
        <f t="shared" si="19"/>
        <v/>
      </c>
      <c r="Q85" s="54" t="str">
        <f t="shared" si="20"/>
        <v/>
      </c>
      <c r="R85" s="39"/>
      <c r="X85" s="34"/>
      <c r="Y85" s="34"/>
    </row>
    <row r="86" spans="1:25">
      <c r="A86" s="102"/>
      <c r="B86" s="43"/>
      <c r="C86" s="75"/>
      <c r="D86" s="75"/>
      <c r="E86" s="75"/>
      <c r="F86" s="45"/>
      <c r="G86" s="46"/>
      <c r="H86" s="76"/>
      <c r="I86" s="48" t="b">
        <f t="shared" si="17"/>
        <v>0</v>
      </c>
      <c r="J86" s="49" t="e">
        <f>VLOOKUP(G86,'4. Fiche prépa conv APL_RS'!$B$29:$H$35,IF(LEFT(A86,3)="PLS",6,IF(LEFT(A86,4)="PLUS",2,IF(LEFT(A86,4)="PLAI",4))))</f>
        <v>#N/A</v>
      </c>
      <c r="K86" s="50"/>
      <c r="L86" s="50"/>
      <c r="M86" s="51">
        <f t="shared" si="18"/>
        <v>0</v>
      </c>
      <c r="N86" s="52" t="s">
        <v>60</v>
      </c>
      <c r="O86" s="51" t="str">
        <f>IF($A86="PLAI-adapté",IF($M$7=2,VLOOKUP($N86,Donnees!$G$6:$K$11,5,0),VLOOKUP($N86,Donnees!$G$6:$K$11,4,0)),"")</f>
        <v/>
      </c>
      <c r="P86" s="53" t="str">
        <f t="shared" si="19"/>
        <v/>
      </c>
      <c r="Q86" s="54" t="str">
        <f t="shared" si="20"/>
        <v/>
      </c>
      <c r="R86" s="39"/>
      <c r="X86" s="34"/>
      <c r="Y86" s="34"/>
    </row>
    <row r="87" spans="1:25">
      <c r="A87" s="102"/>
      <c r="B87" s="43"/>
      <c r="C87" s="75"/>
      <c r="D87" s="75"/>
      <c r="E87" s="75"/>
      <c r="F87" s="45"/>
      <c r="G87" s="46"/>
      <c r="H87" s="76"/>
      <c r="I87" s="48" t="b">
        <f t="shared" si="17"/>
        <v>0</v>
      </c>
      <c r="J87" s="49" t="e">
        <f>VLOOKUP(G87,'4. Fiche prépa conv APL_RS'!$B$29:$H$35,IF(LEFT(A87,3)="PLS",6,IF(LEFT(A87,4)="PLUS",2,IF(LEFT(A87,4)="PLAI",4))))</f>
        <v>#N/A</v>
      </c>
      <c r="K87" s="50"/>
      <c r="L87" s="50"/>
      <c r="M87" s="51">
        <f t="shared" si="18"/>
        <v>0</v>
      </c>
      <c r="N87" s="52" t="s">
        <v>60</v>
      </c>
      <c r="O87" s="51" t="str">
        <f>IF($A87="PLAI-adapté",IF($M$7=2,VLOOKUP($N87,Donnees!$G$6:$K$11,5,0),VLOOKUP($N87,Donnees!$G$6:$K$11,4,0)),"")</f>
        <v/>
      </c>
      <c r="P87" s="53" t="str">
        <f t="shared" si="19"/>
        <v/>
      </c>
      <c r="Q87" s="54" t="str">
        <f t="shared" si="20"/>
        <v/>
      </c>
      <c r="R87" s="39"/>
      <c r="S87" s="65" t="s">
        <v>68</v>
      </c>
      <c r="T87" s="84" t="s">
        <v>66</v>
      </c>
      <c r="X87" s="34"/>
      <c r="Y87" s="34"/>
    </row>
    <row r="88" spans="1:25">
      <c r="A88" s="102"/>
      <c r="B88" s="43"/>
      <c r="C88" s="75"/>
      <c r="D88" s="75"/>
      <c r="E88" s="75"/>
      <c r="F88" s="45"/>
      <c r="G88" s="46"/>
      <c r="H88" s="76"/>
      <c r="I88" s="48" t="b">
        <f t="shared" si="17"/>
        <v>0</v>
      </c>
      <c r="J88" s="49" t="e">
        <f>VLOOKUP(G88,'4. Fiche prépa conv APL_RS'!$B$29:$H$35,IF(LEFT(A88,3)="PLS",6,IF(LEFT(A88,4)="PLUS",2,IF(LEFT(A88,4)="PLAI",4))))</f>
        <v>#N/A</v>
      </c>
      <c r="K88" s="50"/>
      <c r="L88" s="50"/>
      <c r="M88" s="51">
        <f t="shared" si="18"/>
        <v>0</v>
      </c>
      <c r="N88" s="52" t="s">
        <v>60</v>
      </c>
      <c r="O88" s="51" t="str">
        <f>IF($A88="PLAI-adapté",IF($M$7=2,VLOOKUP($N88,Donnees!$G$6:$K$11,5,0),VLOOKUP($N88,Donnees!$G$6:$K$11,4,0)),"")</f>
        <v/>
      </c>
      <c r="P88" s="53" t="str">
        <f t="shared" si="19"/>
        <v/>
      </c>
      <c r="Q88" s="54" t="str">
        <f t="shared" si="20"/>
        <v/>
      </c>
      <c r="R88" s="39"/>
      <c r="S88" s="55" t="s">
        <v>61</v>
      </c>
      <c r="T88" s="84">
        <f t="shared" ref="T88:T96" si="21">SUMPRODUCT(($G$15:$G$164=$S88)*($A$15:$A$164=$S$87)*($B$15:$B$164="CP"))</f>
        <v>0</v>
      </c>
      <c r="U88" s="81"/>
      <c r="X88" s="34"/>
      <c r="Y88" s="34"/>
    </row>
    <row r="89" spans="1:25">
      <c r="A89" s="102"/>
      <c r="B89" s="43"/>
      <c r="C89" s="75"/>
      <c r="D89" s="75"/>
      <c r="E89" s="75"/>
      <c r="F89" s="45"/>
      <c r="G89" s="46"/>
      <c r="H89" s="76"/>
      <c r="I89" s="48" t="b">
        <f t="shared" si="17"/>
        <v>0</v>
      </c>
      <c r="J89" s="49" t="e">
        <f>VLOOKUP(G89,'4. Fiche prépa conv APL_RS'!$B$29:$H$35,IF(LEFT(A89,3)="PLS",6,IF(LEFT(A89,4)="PLUS",2,IF(LEFT(A89,4)="PLAI",4))))</f>
        <v>#N/A</v>
      </c>
      <c r="K89" s="50"/>
      <c r="L89" s="50"/>
      <c r="M89" s="51">
        <f t="shared" si="18"/>
        <v>0</v>
      </c>
      <c r="N89" s="52" t="s">
        <v>60</v>
      </c>
      <c r="O89" s="51" t="str">
        <f>IF($A89="PLAI-adapté",IF($M$7=2,VLOOKUP($N89,Donnees!$G$6:$K$11,5,0),VLOOKUP($N89,Donnees!$G$6:$K$11,4,0)),"")</f>
        <v/>
      </c>
      <c r="P89" s="53" t="str">
        <f t="shared" si="19"/>
        <v/>
      </c>
      <c r="Q89" s="54" t="str">
        <f t="shared" si="20"/>
        <v/>
      </c>
      <c r="R89" s="39"/>
      <c r="S89" s="55" t="s">
        <v>65</v>
      </c>
      <c r="T89" s="84">
        <f t="shared" si="21"/>
        <v>0</v>
      </c>
      <c r="U89" s="81"/>
      <c r="X89" s="34"/>
      <c r="Y89" s="34"/>
    </row>
    <row r="90" spans="1:25">
      <c r="A90" s="102"/>
      <c r="B90" s="43"/>
      <c r="C90" s="75"/>
      <c r="D90" s="75"/>
      <c r="E90" s="75"/>
      <c r="F90" s="45"/>
      <c r="G90" s="46"/>
      <c r="H90" s="76"/>
      <c r="I90" s="48" t="b">
        <f t="shared" si="17"/>
        <v>0</v>
      </c>
      <c r="J90" s="49" t="e">
        <f>VLOOKUP(G90,'4. Fiche prépa conv APL_RS'!$B$29:$H$35,IF(LEFT(A90,3)="PLS",6,IF(LEFT(A90,4)="PLUS",2,IF(LEFT(A90,4)="PLAI",4))))</f>
        <v>#N/A</v>
      </c>
      <c r="K90" s="50"/>
      <c r="L90" s="50"/>
      <c r="M90" s="51">
        <f t="shared" si="18"/>
        <v>0</v>
      </c>
      <c r="N90" s="52" t="s">
        <v>60</v>
      </c>
      <c r="O90" s="51" t="str">
        <f>IF($A90="PLAI-adapté",IF($M$7=2,VLOOKUP($N90,Donnees!$G$6:$K$11,5,0),VLOOKUP($N90,Donnees!$G$6:$K$11,4,0)),"")</f>
        <v/>
      </c>
      <c r="P90" s="53" t="str">
        <f t="shared" si="19"/>
        <v/>
      </c>
      <c r="Q90" s="54" t="str">
        <f t="shared" si="20"/>
        <v/>
      </c>
      <c r="R90" s="39"/>
      <c r="S90" s="55" t="s">
        <v>67</v>
      </c>
      <c r="T90" s="84">
        <f t="shared" si="21"/>
        <v>0</v>
      </c>
      <c r="U90" s="81"/>
      <c r="X90" s="34"/>
      <c r="Y90" s="34"/>
    </row>
    <row r="91" spans="1:25">
      <c r="A91" s="102"/>
      <c r="B91" s="43"/>
      <c r="C91" s="75"/>
      <c r="D91" s="75"/>
      <c r="E91" s="75"/>
      <c r="F91" s="45"/>
      <c r="G91" s="46"/>
      <c r="H91" s="76"/>
      <c r="I91" s="48" t="b">
        <f t="shared" si="17"/>
        <v>0</v>
      </c>
      <c r="J91" s="49" t="e">
        <f>VLOOKUP(G91,'4. Fiche prépa conv APL_RS'!$B$29:$H$35,IF(LEFT(A91,3)="PLS",6,IF(LEFT(A91,4)="PLUS",2,IF(LEFT(A91,4)="PLAI",4))))</f>
        <v>#N/A</v>
      </c>
      <c r="K91" s="50"/>
      <c r="L91" s="50"/>
      <c r="M91" s="51">
        <f t="shared" si="18"/>
        <v>0</v>
      </c>
      <c r="N91" s="52" t="s">
        <v>60</v>
      </c>
      <c r="O91" s="51" t="str">
        <f>IF($A91="PLAI-adapté",IF($M$7=2,VLOOKUP($N91,Donnees!$G$6:$K$11,5,0),VLOOKUP($N91,Donnees!$G$6:$K$11,4,0)),"")</f>
        <v/>
      </c>
      <c r="P91" s="53" t="str">
        <f t="shared" si="19"/>
        <v/>
      </c>
      <c r="Q91" s="54" t="str">
        <f t="shared" si="20"/>
        <v/>
      </c>
      <c r="R91" s="39"/>
      <c r="S91" s="55" t="s">
        <v>59</v>
      </c>
      <c r="T91" s="84">
        <f t="shared" si="21"/>
        <v>0</v>
      </c>
      <c r="U91" s="81"/>
      <c r="X91" s="34"/>
      <c r="Y91" s="34"/>
    </row>
    <row r="92" spans="1:25">
      <c r="A92" s="102"/>
      <c r="B92" s="43"/>
      <c r="C92" s="75"/>
      <c r="D92" s="75"/>
      <c r="E92" s="75"/>
      <c r="F92" s="45"/>
      <c r="G92" s="46"/>
      <c r="H92" s="76"/>
      <c r="I92" s="48" t="b">
        <f t="shared" si="17"/>
        <v>0</v>
      </c>
      <c r="J92" s="49" t="e">
        <f>VLOOKUP(G92,'4. Fiche prépa conv APL_RS'!$B$29:$H$35,IF(LEFT(A92,3)="PLS",6,IF(LEFT(A92,4)="PLUS",2,IF(LEFT(A92,4)="PLAI",4))))</f>
        <v>#N/A</v>
      </c>
      <c r="K92" s="50"/>
      <c r="L92" s="50"/>
      <c r="M92" s="51">
        <f t="shared" si="18"/>
        <v>0</v>
      </c>
      <c r="N92" s="52" t="s">
        <v>60</v>
      </c>
      <c r="O92" s="51" t="str">
        <f>IF($A92="PLAI-adapté",IF($M$7=2,VLOOKUP($N92,Donnees!$G$6:$K$11,5,0),VLOOKUP($N92,Donnees!$G$6:$K$11,4,0)),"")</f>
        <v/>
      </c>
      <c r="P92" s="53" t="str">
        <f t="shared" si="19"/>
        <v/>
      </c>
      <c r="Q92" s="54" t="str">
        <f t="shared" si="20"/>
        <v/>
      </c>
      <c r="R92" s="39"/>
      <c r="S92" s="55" t="s">
        <v>64</v>
      </c>
      <c r="T92" s="84">
        <f t="shared" si="21"/>
        <v>0</v>
      </c>
      <c r="U92" s="81"/>
      <c r="X92" s="34"/>
      <c r="Y92" s="34"/>
    </row>
    <row r="93" spans="1:25">
      <c r="A93" s="102"/>
      <c r="B93" s="43"/>
      <c r="C93" s="75"/>
      <c r="D93" s="75"/>
      <c r="E93" s="75"/>
      <c r="F93" s="45"/>
      <c r="G93" s="46"/>
      <c r="H93" s="76"/>
      <c r="I93" s="48" t="b">
        <f t="shared" si="17"/>
        <v>0</v>
      </c>
      <c r="J93" s="49" t="e">
        <f>VLOOKUP(G93,'4. Fiche prépa conv APL_RS'!$B$29:$H$35,IF(LEFT(A93,3)="PLS",6,IF(LEFT(A93,4)="PLUS",2,IF(LEFT(A93,4)="PLAI",4))))</f>
        <v>#N/A</v>
      </c>
      <c r="K93" s="50"/>
      <c r="L93" s="50"/>
      <c r="M93" s="51">
        <f t="shared" si="18"/>
        <v>0</v>
      </c>
      <c r="N93" s="52" t="s">
        <v>60</v>
      </c>
      <c r="O93" s="51" t="str">
        <f>IF($A93="PLAI-adapté",IF($M$7=2,VLOOKUP($N93,Donnees!$G$6:$K$11,5,0),VLOOKUP($N93,Donnees!$G$6:$K$11,4,0)),"")</f>
        <v/>
      </c>
      <c r="P93" s="53" t="str">
        <f t="shared" si="19"/>
        <v/>
      </c>
      <c r="Q93" s="54" t="str">
        <f t="shared" si="20"/>
        <v/>
      </c>
      <c r="R93" s="39"/>
      <c r="S93" s="55" t="s">
        <v>70</v>
      </c>
      <c r="T93" s="84">
        <f t="shared" si="21"/>
        <v>0</v>
      </c>
      <c r="U93" s="81"/>
      <c r="X93" s="34"/>
      <c r="Y93" s="34"/>
    </row>
    <row r="94" spans="1:25">
      <c r="A94" s="102"/>
      <c r="B94" s="43"/>
      <c r="C94" s="44"/>
      <c r="D94" s="44"/>
      <c r="E94" s="44"/>
      <c r="F94" s="45"/>
      <c r="G94" s="46"/>
      <c r="H94" s="47"/>
      <c r="I94" s="48" t="b">
        <f t="shared" si="17"/>
        <v>0</v>
      </c>
      <c r="J94" s="49" t="e">
        <f>VLOOKUP(G94,'4. Fiche prépa conv APL_RS'!$B$29:$H$35,IF(LEFT(A94,3)="PLS",6,IF(LEFT(A94,4)="PLUS",2,IF(LEFT(A94,4)="PLAI",4))))</f>
        <v>#N/A</v>
      </c>
      <c r="K94" s="50"/>
      <c r="L94" s="50"/>
      <c r="M94" s="51">
        <f t="shared" si="18"/>
        <v>0</v>
      </c>
      <c r="N94" s="52" t="s">
        <v>60</v>
      </c>
      <c r="O94" s="51" t="str">
        <f>IF($A94="PLAI-adapté",IF($M$7=2,VLOOKUP($N94,Donnees!$G$6:$K$11,5,0),VLOOKUP($N94,Donnees!$G$6:$K$11,4,0)),"")</f>
        <v/>
      </c>
      <c r="P94" s="53" t="str">
        <f t="shared" si="19"/>
        <v/>
      </c>
      <c r="Q94" s="54" t="str">
        <f t="shared" si="20"/>
        <v/>
      </c>
      <c r="R94" s="39"/>
      <c r="S94" s="55" t="s">
        <v>71</v>
      </c>
      <c r="T94" s="84">
        <f t="shared" si="21"/>
        <v>0</v>
      </c>
      <c r="U94" s="89"/>
      <c r="X94" s="34"/>
      <c r="Y94" s="34"/>
    </row>
    <row r="95" spans="1:25">
      <c r="A95" s="102"/>
      <c r="B95" s="43"/>
      <c r="C95" s="44"/>
      <c r="D95" s="44"/>
      <c r="E95" s="44"/>
      <c r="F95" s="45"/>
      <c r="G95" s="46"/>
      <c r="H95" s="47"/>
      <c r="I95" s="48" t="b">
        <f t="shared" si="17"/>
        <v>0</v>
      </c>
      <c r="J95" s="49" t="e">
        <f>VLOOKUP(G95,'4. Fiche prépa conv APL_RS'!$B$29:$H$35,IF(LEFT(A95,3)="PLS",6,IF(LEFT(A95,4)="PLUS",2,IF(LEFT(A95,4)="PLAI",4))))</f>
        <v>#N/A</v>
      </c>
      <c r="K95" s="50"/>
      <c r="L95" s="50"/>
      <c r="M95" s="51">
        <f t="shared" si="18"/>
        <v>0</v>
      </c>
      <c r="N95" s="52" t="s">
        <v>60</v>
      </c>
      <c r="O95" s="51" t="str">
        <f>IF($A95="PLAI-adapté",IF($M$7=2,VLOOKUP($N95,Donnees!$G$6:$K$11,5,0),VLOOKUP($N95,Donnees!$G$6:$K$11,4,0)),"")</f>
        <v/>
      </c>
      <c r="P95" s="53" t="str">
        <f t="shared" si="19"/>
        <v/>
      </c>
      <c r="Q95" s="54" t="str">
        <f t="shared" si="20"/>
        <v/>
      </c>
      <c r="R95" s="39"/>
      <c r="S95" s="55" t="s">
        <v>81</v>
      </c>
      <c r="T95" s="84">
        <f t="shared" si="21"/>
        <v>0</v>
      </c>
      <c r="U95" s="90"/>
      <c r="X95" s="34"/>
      <c r="Y95" s="34"/>
    </row>
    <row r="96" spans="1:25">
      <c r="A96" s="102"/>
      <c r="B96" s="43"/>
      <c r="C96" s="44"/>
      <c r="D96" s="44"/>
      <c r="E96" s="44"/>
      <c r="F96" s="45"/>
      <c r="G96" s="46"/>
      <c r="H96" s="47"/>
      <c r="I96" s="48" t="b">
        <f t="shared" si="17"/>
        <v>0</v>
      </c>
      <c r="J96" s="49" t="e">
        <f>VLOOKUP(G96,'4. Fiche prépa conv APL_RS'!$B$29:$H$35,IF(LEFT(A96,3)="PLS",6,IF(LEFT(A96,4)="PLUS",2,IF(LEFT(A96,4)="PLAI",4))))</f>
        <v>#N/A</v>
      </c>
      <c r="K96" s="50"/>
      <c r="L96" s="50"/>
      <c r="M96" s="51">
        <f t="shared" si="18"/>
        <v>0</v>
      </c>
      <c r="N96" s="52" t="s">
        <v>60</v>
      </c>
      <c r="O96" s="51" t="str">
        <f>IF($A96="PLAI-adapté",IF($M$7=2,VLOOKUP($N96,Donnees!$G$6:$K$11,5,0),VLOOKUP($N96,Donnees!$G$6:$K$11,4,0)),"")</f>
        <v/>
      </c>
      <c r="P96" s="53" t="str">
        <f t="shared" si="19"/>
        <v/>
      </c>
      <c r="Q96" s="54" t="str">
        <f t="shared" si="20"/>
        <v/>
      </c>
      <c r="R96" s="39"/>
      <c r="S96" s="55" t="s">
        <v>82</v>
      </c>
      <c r="T96" s="84">
        <f t="shared" si="21"/>
        <v>0</v>
      </c>
      <c r="U96" s="90"/>
      <c r="X96" s="34"/>
      <c r="Y96" s="34"/>
    </row>
    <row r="97" spans="1:25">
      <c r="A97" s="102"/>
      <c r="B97" s="43"/>
      <c r="C97" s="44"/>
      <c r="D97" s="44"/>
      <c r="E97" s="44"/>
      <c r="F97" s="45"/>
      <c r="G97" s="46"/>
      <c r="H97" s="47"/>
      <c r="I97" s="48" t="b">
        <f t="shared" si="17"/>
        <v>0</v>
      </c>
      <c r="J97" s="49" t="e">
        <f>VLOOKUP(G97,'4. Fiche prépa conv APL_RS'!$B$29:$H$35,IF(LEFT(A97,3)="PLS",6,IF(LEFT(A97,4)="PLUS",2,IF(LEFT(A97,4)="PLAI",4))))</f>
        <v>#N/A</v>
      </c>
      <c r="K97" s="50"/>
      <c r="L97" s="50"/>
      <c r="M97" s="51">
        <f t="shared" si="18"/>
        <v>0</v>
      </c>
      <c r="N97" s="52" t="s">
        <v>60</v>
      </c>
      <c r="O97" s="51" t="str">
        <f>IF($A97="PLAI-adapté",IF($M$7=2,VLOOKUP($N97,Donnees!$G$6:$K$11,5,0),VLOOKUP($N97,Donnees!$G$6:$K$11,4,0)),"")</f>
        <v/>
      </c>
      <c r="P97" s="53" t="str">
        <f t="shared" si="19"/>
        <v/>
      </c>
      <c r="Q97" s="54" t="str">
        <f t="shared" si="20"/>
        <v/>
      </c>
      <c r="R97" s="39"/>
      <c r="S97" s="70" t="s">
        <v>75</v>
      </c>
      <c r="T97" s="86">
        <f>SUM(T88:T96)</f>
        <v>0</v>
      </c>
      <c r="U97" s="91"/>
      <c r="X97" s="34"/>
      <c r="Y97" s="34"/>
    </row>
    <row r="98" spans="1:25">
      <c r="A98" s="102"/>
      <c r="B98" s="43"/>
      <c r="C98" s="44"/>
      <c r="D98" s="44"/>
      <c r="E98" s="44"/>
      <c r="F98" s="45"/>
      <c r="G98" s="46"/>
      <c r="H98" s="47"/>
      <c r="I98" s="48" t="b">
        <f t="shared" si="17"/>
        <v>0</v>
      </c>
      <c r="J98" s="49" t="e">
        <f>VLOOKUP(G98,'4. Fiche prépa conv APL_RS'!$B$29:$H$35,IF(LEFT(A98,3)="PLS",6,IF(LEFT(A98,4)="PLUS",2,IF(LEFT(A98,4)="PLAI",4))))</f>
        <v>#N/A</v>
      </c>
      <c r="K98" s="50"/>
      <c r="L98" s="50"/>
      <c r="M98" s="51">
        <f t="shared" si="18"/>
        <v>0</v>
      </c>
      <c r="N98" s="52" t="s">
        <v>60</v>
      </c>
      <c r="O98" s="51" t="str">
        <f>IF($A98="PLAI-adapté",IF($M$7=2,VLOOKUP($N98,Donnees!$G$6:$K$11,5,0),VLOOKUP($N98,Donnees!$G$6:$K$11,4,0)),"")</f>
        <v/>
      </c>
      <c r="P98" s="53" t="str">
        <f t="shared" si="19"/>
        <v/>
      </c>
      <c r="Q98" s="54" t="str">
        <f t="shared" si="20"/>
        <v/>
      </c>
      <c r="R98" s="39"/>
      <c r="U98" s="90"/>
      <c r="X98" s="34"/>
      <c r="Y98" s="34"/>
    </row>
    <row r="99" spans="1:25">
      <c r="A99" s="102"/>
      <c r="B99" s="43"/>
      <c r="C99" s="44"/>
      <c r="D99" s="44"/>
      <c r="E99" s="44"/>
      <c r="F99" s="45"/>
      <c r="G99" s="46"/>
      <c r="H99" s="47"/>
      <c r="I99" s="48" t="b">
        <f t="shared" si="17"/>
        <v>0</v>
      </c>
      <c r="J99" s="49" t="e">
        <f>VLOOKUP(G99,'4. Fiche prépa conv APL_RS'!$B$29:$H$35,IF(LEFT(A99,3)="PLS",6,IF(LEFT(A99,4)="PLUS",2,IF(LEFT(A99,4)="PLAI",4))))</f>
        <v>#N/A</v>
      </c>
      <c r="K99" s="50"/>
      <c r="L99" s="50"/>
      <c r="M99" s="51">
        <f t="shared" si="18"/>
        <v>0</v>
      </c>
      <c r="N99" s="52" t="s">
        <v>60</v>
      </c>
      <c r="O99" s="51" t="str">
        <f>IF($A99="PLAI-adapté",IF($M$7=2,VLOOKUP($N99,Donnees!$G$6:$K$11,5,0),VLOOKUP($N99,Donnees!$G$6:$K$11,4,0)),"")</f>
        <v/>
      </c>
      <c r="P99" s="53" t="str">
        <f t="shared" si="19"/>
        <v/>
      </c>
      <c r="Q99" s="54" t="str">
        <f t="shared" si="20"/>
        <v/>
      </c>
      <c r="R99" s="39"/>
      <c r="X99" s="34"/>
      <c r="Y99" s="34"/>
    </row>
    <row r="100" spans="1:25">
      <c r="A100" s="102"/>
      <c r="B100" s="43"/>
      <c r="C100" s="44"/>
      <c r="D100" s="44"/>
      <c r="E100" s="44"/>
      <c r="F100" s="45"/>
      <c r="G100" s="46"/>
      <c r="H100" s="47"/>
      <c r="I100" s="48" t="b">
        <f t="shared" si="17"/>
        <v>0</v>
      </c>
      <c r="J100" s="49" t="e">
        <f>VLOOKUP(G100,'4. Fiche prépa conv APL_RS'!$B$29:$H$35,IF(LEFT(A100,3)="PLS",6,IF(LEFT(A100,4)="PLUS",2,IF(LEFT(A100,4)="PLAI",4))))</f>
        <v>#N/A</v>
      </c>
      <c r="K100" s="50"/>
      <c r="L100" s="50"/>
      <c r="M100" s="51">
        <f t="shared" si="18"/>
        <v>0</v>
      </c>
      <c r="N100" s="52" t="s">
        <v>60</v>
      </c>
      <c r="O100" s="51" t="str">
        <f>IF($A100="PLAI-adapté",IF($M$7=2,VLOOKUP($N100,Donnees!$G$6:$K$11,5,0),VLOOKUP($N100,Donnees!$G$6:$K$11,4,0)),"")</f>
        <v/>
      </c>
      <c r="P100" s="53" t="str">
        <f t="shared" si="19"/>
        <v/>
      </c>
      <c r="Q100" s="54" t="str">
        <f t="shared" si="20"/>
        <v/>
      </c>
      <c r="R100" s="39"/>
      <c r="S100" s="78" t="s">
        <v>63</v>
      </c>
      <c r="T100" s="84" t="s">
        <v>66</v>
      </c>
      <c r="X100" s="34"/>
      <c r="Y100" s="34"/>
    </row>
    <row r="101" spans="1:25">
      <c r="A101" s="102"/>
      <c r="B101" s="43"/>
      <c r="C101" s="44"/>
      <c r="D101" s="44"/>
      <c r="E101" s="44"/>
      <c r="F101" s="45"/>
      <c r="G101" s="46"/>
      <c r="H101" s="47"/>
      <c r="I101" s="48" t="b">
        <f t="shared" si="17"/>
        <v>0</v>
      </c>
      <c r="J101" s="49" t="e">
        <f>VLOOKUP(G101,'4. Fiche prépa conv APL_RS'!$B$29:$H$35,IF(LEFT(A101,3)="PLS",6,IF(LEFT(A101,4)="PLUS",2,IF(LEFT(A101,4)="PLAI",4))))</f>
        <v>#N/A</v>
      </c>
      <c r="K101" s="50"/>
      <c r="L101" s="50"/>
      <c r="M101" s="51">
        <f t="shared" si="18"/>
        <v>0</v>
      </c>
      <c r="N101" s="52" t="s">
        <v>60</v>
      </c>
      <c r="O101" s="51" t="str">
        <f>IF($A101="PLAI-adapté",IF($M$7=2,VLOOKUP($N101,Donnees!$G$6:$K$11,5,0),VLOOKUP($N101,Donnees!$G$6:$K$11,4,0)),"")</f>
        <v/>
      </c>
      <c r="P101" s="53" t="str">
        <f t="shared" si="19"/>
        <v/>
      </c>
      <c r="Q101" s="54" t="str">
        <f t="shared" si="20"/>
        <v/>
      </c>
      <c r="R101" s="39"/>
      <c r="S101" s="55" t="s">
        <v>61</v>
      </c>
      <c r="T101" s="84">
        <f>SUMPRODUCT(($G$15:$G$164=$S101)*($A$15:$A$164=$S$100)*($B$15:$B$164=$T$70))</f>
        <v>0</v>
      </c>
      <c r="V101" s="88"/>
      <c r="W101" s="88"/>
      <c r="X101" s="34"/>
      <c r="Y101" s="34"/>
    </row>
    <row r="102" spans="1:25">
      <c r="A102" s="102"/>
      <c r="B102" s="43"/>
      <c r="C102" s="44"/>
      <c r="D102" s="44"/>
      <c r="E102" s="44"/>
      <c r="F102" s="45"/>
      <c r="G102" s="46"/>
      <c r="H102" s="47"/>
      <c r="I102" s="48" t="b">
        <f t="shared" si="17"/>
        <v>0</v>
      </c>
      <c r="J102" s="49" t="e">
        <f>VLOOKUP(G102,'4. Fiche prépa conv APL_RS'!$B$29:$H$35,IF(LEFT(A102,3)="PLS",6,IF(LEFT(A102,4)="PLUS",2,IF(LEFT(A102,4)="PLAI",4))))</f>
        <v>#N/A</v>
      </c>
      <c r="K102" s="50"/>
      <c r="L102" s="50"/>
      <c r="M102" s="51">
        <f t="shared" si="18"/>
        <v>0</v>
      </c>
      <c r="N102" s="52" t="s">
        <v>60</v>
      </c>
      <c r="O102" s="51" t="str">
        <f>IF($A102="PLAI-adapté",IF($M$7=2,VLOOKUP($N102,Donnees!$G$6:$K$11,5,0),VLOOKUP($N102,Donnees!$G$6:$K$11,4,0)),"")</f>
        <v/>
      </c>
      <c r="P102" s="53" t="str">
        <f t="shared" si="19"/>
        <v/>
      </c>
      <c r="Q102" s="54" t="str">
        <f t="shared" si="20"/>
        <v/>
      </c>
      <c r="R102" s="39"/>
      <c r="S102" s="55" t="s">
        <v>65</v>
      </c>
      <c r="T102" s="84">
        <f t="array" ref="T102">SUMPRODUCT(($G$15:$G$164=$S102)*($A$15:$A$164=$S$100)*($B$15:$B$164=$T$70))</f>
        <v>0</v>
      </c>
      <c r="V102" s="88"/>
      <c r="W102" s="88"/>
      <c r="X102" s="34"/>
      <c r="Y102" s="34"/>
    </row>
    <row r="103" spans="1:25">
      <c r="A103" s="102"/>
      <c r="B103" s="43"/>
      <c r="C103" s="44"/>
      <c r="D103" s="44"/>
      <c r="E103" s="44"/>
      <c r="F103" s="45"/>
      <c r="G103" s="46"/>
      <c r="H103" s="47"/>
      <c r="I103" s="48" t="b">
        <f t="shared" si="17"/>
        <v>0</v>
      </c>
      <c r="J103" s="49" t="e">
        <f>VLOOKUP(G103,'4. Fiche prépa conv APL_RS'!$B$29:$H$35,IF(LEFT(A103,3)="PLS",6,IF(LEFT(A103,4)="PLUS",2,IF(LEFT(A103,4)="PLAI",4))))</f>
        <v>#N/A</v>
      </c>
      <c r="K103" s="50"/>
      <c r="L103" s="50"/>
      <c r="M103" s="51">
        <f t="shared" si="18"/>
        <v>0</v>
      </c>
      <c r="N103" s="52" t="s">
        <v>60</v>
      </c>
      <c r="O103" s="51" t="str">
        <f>IF($A103="PLAI-adapté",IF($M$7=2,VLOOKUP($N103,Donnees!$G$6:$K$11,5,0),VLOOKUP($N103,Donnees!$G$6:$K$11,4,0)),"")</f>
        <v/>
      </c>
      <c r="P103" s="53" t="str">
        <f t="shared" si="19"/>
        <v/>
      </c>
      <c r="Q103" s="54" t="str">
        <f t="shared" si="20"/>
        <v/>
      </c>
      <c r="R103" s="39"/>
      <c r="S103" s="55" t="s">
        <v>67</v>
      </c>
      <c r="T103" s="84">
        <f t="array" ref="T103">SUMPRODUCT(($G$15:$G$164=$S103)*($A$15:$A$164=$S$100)*($B$15:$B$164=$T$70))</f>
        <v>0</v>
      </c>
      <c r="V103" s="88"/>
      <c r="W103" s="88"/>
      <c r="X103" s="34"/>
      <c r="Y103" s="34"/>
    </row>
    <row r="104" spans="1:25">
      <c r="A104" s="102"/>
      <c r="B104" s="43"/>
      <c r="C104" s="62"/>
      <c r="D104" s="62"/>
      <c r="E104" s="62"/>
      <c r="F104" s="63"/>
      <c r="G104" s="46"/>
      <c r="H104" s="64"/>
      <c r="I104" s="48" t="b">
        <f t="shared" si="17"/>
        <v>0</v>
      </c>
      <c r="J104" s="49" t="e">
        <f>VLOOKUP(G104,'4. Fiche prépa conv APL_RS'!$B$29:$H$35,IF(LEFT(A104,3)="PLS",6,IF(LEFT(A104,4)="PLUS",2,IF(LEFT(A104,4)="PLAI",4))))</f>
        <v>#N/A</v>
      </c>
      <c r="K104" s="50"/>
      <c r="L104" s="50"/>
      <c r="M104" s="51">
        <f t="shared" si="18"/>
        <v>0</v>
      </c>
      <c r="N104" s="52" t="s">
        <v>60</v>
      </c>
      <c r="O104" s="51" t="str">
        <f>IF($A104="PLAI-adapté",IF($M$7=2,VLOOKUP($N104,Donnees!$G$6:$K$11,5,0),VLOOKUP($N104,Donnees!$G$6:$K$11,4,0)),"")</f>
        <v/>
      </c>
      <c r="P104" s="53" t="str">
        <f t="shared" si="19"/>
        <v/>
      </c>
      <c r="Q104" s="54" t="str">
        <f t="shared" si="20"/>
        <v/>
      </c>
      <c r="R104" s="39"/>
      <c r="S104" s="55" t="s">
        <v>59</v>
      </c>
      <c r="T104" s="84">
        <f t="array" ref="T104">SUMPRODUCT(($G$15:$G$164=$S104)*($A$15:$A$164=$S$100)*($B$15:$B$164=$T$70))</f>
        <v>0</v>
      </c>
      <c r="X104" s="34"/>
      <c r="Y104" s="34"/>
    </row>
    <row r="105" spans="1:25">
      <c r="A105" s="102"/>
      <c r="B105" s="43"/>
      <c r="C105" s="62"/>
      <c r="D105" s="62"/>
      <c r="E105" s="62"/>
      <c r="F105" s="63"/>
      <c r="G105" s="46"/>
      <c r="H105" s="64"/>
      <c r="I105" s="48" t="b">
        <f t="shared" si="17"/>
        <v>0</v>
      </c>
      <c r="J105" s="49" t="e">
        <f>VLOOKUP(G105,'4. Fiche prépa conv APL_RS'!$B$29:$H$35,IF(LEFT(A105,3)="PLS",6,IF(LEFT(A105,4)="PLUS",2,IF(LEFT(A105,4)="PLAI",4))))</f>
        <v>#N/A</v>
      </c>
      <c r="K105" s="50"/>
      <c r="L105" s="50"/>
      <c r="M105" s="51">
        <f t="shared" si="18"/>
        <v>0</v>
      </c>
      <c r="N105" s="52" t="s">
        <v>60</v>
      </c>
      <c r="O105" s="51" t="str">
        <f>IF($A105="PLAI-adapté",IF($M$7=2,VLOOKUP($N105,Donnees!$G$6:$K$11,5,0),VLOOKUP($N105,Donnees!$G$6:$K$11,4,0)),"")</f>
        <v/>
      </c>
      <c r="P105" s="53" t="str">
        <f t="shared" si="19"/>
        <v/>
      </c>
      <c r="Q105" s="54" t="str">
        <f t="shared" si="20"/>
        <v/>
      </c>
      <c r="R105" s="39"/>
      <c r="S105" s="55" t="s">
        <v>64</v>
      </c>
      <c r="T105" s="84">
        <f t="array" ref="T105">SUMPRODUCT(($G$15:$G$164=$S105)*($A$15:$A$164=$S$100)*($B$15:$B$164=$T$70))</f>
        <v>0</v>
      </c>
      <c r="X105" s="34"/>
      <c r="Y105" s="34"/>
    </row>
    <row r="106" spans="1:25">
      <c r="A106" s="102"/>
      <c r="B106" s="43"/>
      <c r="C106" s="62"/>
      <c r="D106" s="62"/>
      <c r="E106" s="62"/>
      <c r="F106" s="63"/>
      <c r="G106" s="46"/>
      <c r="H106" s="64"/>
      <c r="I106" s="48" t="b">
        <f t="shared" si="17"/>
        <v>0</v>
      </c>
      <c r="J106" s="49" t="e">
        <f>VLOOKUP(G106,'4. Fiche prépa conv APL_RS'!$B$29:$H$35,IF(LEFT(A106,3)="PLS",6,IF(LEFT(A106,4)="PLUS",2,IF(LEFT(A106,4)="PLAI",4))))</f>
        <v>#N/A</v>
      </c>
      <c r="K106" s="50"/>
      <c r="L106" s="50"/>
      <c r="M106" s="51">
        <f t="shared" si="18"/>
        <v>0</v>
      </c>
      <c r="N106" s="52" t="s">
        <v>60</v>
      </c>
      <c r="O106" s="51" t="str">
        <f>IF($A106="PLAI-adapté",IF($M$7=2,VLOOKUP($N106,Donnees!$G$6:$K$11,5,0),VLOOKUP($N106,Donnees!$G$6:$K$11,4,0)),"")</f>
        <v/>
      </c>
      <c r="P106" s="53" t="str">
        <f t="shared" si="19"/>
        <v/>
      </c>
      <c r="Q106" s="54" t="str">
        <f t="shared" si="20"/>
        <v/>
      </c>
      <c r="R106" s="39"/>
      <c r="S106" s="55" t="s">
        <v>70</v>
      </c>
      <c r="T106" s="84">
        <f t="array" ref="T106">SUMPRODUCT(($G$15:$G$164=$S106)*($A$15:$A$164=$S$100)*($B$15:$B$164=$T$70))</f>
        <v>0</v>
      </c>
      <c r="X106" s="34"/>
      <c r="Y106" s="34"/>
    </row>
    <row r="107" spans="1:25">
      <c r="A107" s="102"/>
      <c r="B107" s="43"/>
      <c r="C107" s="62"/>
      <c r="D107" s="62"/>
      <c r="E107" s="62"/>
      <c r="F107" s="63"/>
      <c r="G107" s="46"/>
      <c r="H107" s="64"/>
      <c r="I107" s="48" t="b">
        <f t="shared" si="17"/>
        <v>0</v>
      </c>
      <c r="J107" s="49" t="e">
        <f>VLOOKUP(G107,'4. Fiche prépa conv APL_RS'!$B$29:$H$35,IF(LEFT(A107,3)="PLS",6,IF(LEFT(A107,4)="PLUS",2,IF(LEFT(A107,4)="PLAI",4))))</f>
        <v>#N/A</v>
      </c>
      <c r="K107" s="50"/>
      <c r="L107" s="50"/>
      <c r="M107" s="51">
        <f t="shared" si="18"/>
        <v>0</v>
      </c>
      <c r="N107" s="52" t="s">
        <v>60</v>
      </c>
      <c r="O107" s="51" t="str">
        <f>IF($A107="PLAI-adapté",IF($M$7=2,VLOOKUP($N107,Donnees!$G$6:$K$11,5,0),VLOOKUP($N107,Donnees!$G$6:$K$11,4,0)),"")</f>
        <v/>
      </c>
      <c r="P107" s="53" t="str">
        <f t="shared" si="19"/>
        <v/>
      </c>
      <c r="Q107" s="54" t="str">
        <f t="shared" si="20"/>
        <v/>
      </c>
      <c r="R107" s="39"/>
      <c r="S107" s="55" t="s">
        <v>71</v>
      </c>
      <c r="T107" s="84">
        <f t="array" ref="T107">SUMPRODUCT(($G$15:$G$164=$S107)*($A$15:$A$164=$S$100)*($B$15:$B$164=$T$70))</f>
        <v>0</v>
      </c>
      <c r="X107" s="34"/>
      <c r="Y107" s="34"/>
    </row>
    <row r="108" spans="1:25">
      <c r="A108" s="102"/>
      <c r="B108" s="43"/>
      <c r="C108" s="62"/>
      <c r="D108" s="62"/>
      <c r="E108" s="62"/>
      <c r="F108" s="63"/>
      <c r="G108" s="46"/>
      <c r="H108" s="64"/>
      <c r="I108" s="48" t="b">
        <f t="shared" si="17"/>
        <v>0</v>
      </c>
      <c r="J108" s="49" t="e">
        <f>VLOOKUP(G108,'4. Fiche prépa conv APL_RS'!$B$29:$H$35,IF(LEFT(A108,3)="PLS",6,IF(LEFT(A108,4)="PLUS",2,IF(LEFT(A108,4)="PLAI",4))))</f>
        <v>#N/A</v>
      </c>
      <c r="K108" s="50"/>
      <c r="L108" s="50"/>
      <c r="M108" s="51">
        <f t="shared" si="18"/>
        <v>0</v>
      </c>
      <c r="N108" s="52" t="s">
        <v>60</v>
      </c>
      <c r="O108" s="51" t="str">
        <f>IF($A108="PLAI-adapté",IF($M$7=2,VLOOKUP($N108,Donnees!$G$6:$K$11,5,0),VLOOKUP($N108,Donnees!$G$6:$K$11,4,0)),"")</f>
        <v/>
      </c>
      <c r="P108" s="53" t="str">
        <f t="shared" si="19"/>
        <v/>
      </c>
      <c r="Q108" s="54" t="str">
        <f t="shared" si="20"/>
        <v/>
      </c>
      <c r="R108" s="39"/>
      <c r="S108" s="55" t="s">
        <v>81</v>
      </c>
      <c r="T108" s="84">
        <f t="array" ref="T108">SUMPRODUCT(($G$15:$G$164=$S108)*($A$15:$A$164=$S$100)*($B$15:$B$164=$T$70))</f>
        <v>0</v>
      </c>
      <c r="X108" s="34"/>
      <c r="Y108" s="34"/>
    </row>
    <row r="109" spans="1:25">
      <c r="A109" s="102"/>
      <c r="B109" s="43"/>
      <c r="C109" s="62"/>
      <c r="D109" s="62"/>
      <c r="E109" s="62"/>
      <c r="F109" s="63"/>
      <c r="G109" s="46"/>
      <c r="H109" s="64"/>
      <c r="I109" s="48" t="b">
        <f t="shared" si="17"/>
        <v>0</v>
      </c>
      <c r="J109" s="49" t="e">
        <f>VLOOKUP(G109,'4. Fiche prépa conv APL_RS'!$B$29:$H$35,IF(LEFT(A109,3)="PLS",6,IF(LEFT(A109,4)="PLUS",2,IF(LEFT(A109,4)="PLAI",4))))</f>
        <v>#N/A</v>
      </c>
      <c r="K109" s="50"/>
      <c r="L109" s="50"/>
      <c r="M109" s="51">
        <f t="shared" si="18"/>
        <v>0</v>
      </c>
      <c r="N109" s="52" t="s">
        <v>60</v>
      </c>
      <c r="O109" s="51" t="str">
        <f>IF($A109="PLAI-adapté",IF($M$7=2,VLOOKUP($N109,Donnees!$G$6:$K$11,5,0),VLOOKUP($N109,Donnees!$G$6:$K$11,4,0)),"")</f>
        <v/>
      </c>
      <c r="P109" s="53" t="str">
        <f t="shared" si="19"/>
        <v/>
      </c>
      <c r="Q109" s="54" t="str">
        <f t="shared" si="20"/>
        <v/>
      </c>
      <c r="R109" s="39"/>
      <c r="S109" s="55" t="s">
        <v>82</v>
      </c>
      <c r="T109" s="84">
        <f t="array" ref="T109">SUMPRODUCT(($G$15:$G$164=$S109)*($A$15:$A$164=$S$100)*($B$15:$B$164=$T$70))</f>
        <v>0</v>
      </c>
      <c r="X109" s="34"/>
      <c r="Y109" s="34"/>
    </row>
    <row r="110" spans="1:25">
      <c r="A110" s="102"/>
      <c r="B110" s="43"/>
      <c r="C110" s="62"/>
      <c r="D110" s="62"/>
      <c r="E110" s="62"/>
      <c r="F110" s="63"/>
      <c r="G110" s="46"/>
      <c r="H110" s="64"/>
      <c r="I110" s="48" t="b">
        <f t="shared" si="17"/>
        <v>0</v>
      </c>
      <c r="J110" s="49" t="e">
        <f>VLOOKUP(G110,'4. Fiche prépa conv APL_RS'!$B$29:$H$35,IF(LEFT(A110,3)="PLS",6,IF(LEFT(A110,4)="PLUS",2,IF(LEFT(A110,4)="PLAI",4))))</f>
        <v>#N/A</v>
      </c>
      <c r="K110" s="50"/>
      <c r="L110" s="50"/>
      <c r="M110" s="51">
        <f t="shared" si="18"/>
        <v>0</v>
      </c>
      <c r="N110" s="52" t="s">
        <v>60</v>
      </c>
      <c r="O110" s="51" t="str">
        <f>IF($A110="PLAI-adapté",IF($M$7=2,VLOOKUP($N110,Donnees!$G$6:$K$11,5,0),VLOOKUP($N110,Donnees!$G$6:$K$11,4,0)),"")</f>
        <v/>
      </c>
      <c r="P110" s="53" t="str">
        <f t="shared" si="19"/>
        <v/>
      </c>
      <c r="Q110" s="54" t="str">
        <f t="shared" si="20"/>
        <v/>
      </c>
      <c r="R110" s="39"/>
      <c r="S110" s="70" t="s">
        <v>76</v>
      </c>
      <c r="T110" s="86">
        <f>SUM(T101:T109)</f>
        <v>0</v>
      </c>
      <c r="X110" s="34"/>
      <c r="Y110" s="34"/>
    </row>
    <row r="111" spans="1:25">
      <c r="A111" s="102"/>
      <c r="B111" s="43"/>
      <c r="C111" s="62"/>
      <c r="D111" s="62"/>
      <c r="E111" s="62"/>
      <c r="F111" s="63"/>
      <c r="G111" s="46"/>
      <c r="H111" s="64"/>
      <c r="I111" s="48" t="b">
        <f t="shared" ref="I111:I142" si="22">IF($D$5="Acquisition-amélioration",IF(G111="T1",IF(H111&lt;16.2,"plan à contrôler",""),IF(G111="T1'",IF(H111&lt;18,"plan à contrôler",""),IF(G111="T1 bis",IF(H111&lt;27,"plan à contrôler",""),IF(G111="T2",IF(H111&lt;45.4,"plan à contrôler",""),IF(G111="T3",IF(H111&lt;54,"plan à contrôler",""),IF(G111="T4",IF(H111&lt;66.6,"plan à contrôler",""),IF(G111="T5",IF(H111&lt;79.2,"plan à contrôler","")))))))),IF(G111="T1",IF(H111&lt;18,"plan à contrôler",""),IF(G111="T1'",IF(H111&lt;20,"plan à contrôler",""),IF(G111="T1 bis",IF(H111&lt;30,"plan à contrôler",""),IF(G111="T2",IF(H111&lt;46,"plan à contrôler",""),IF(G111="T3",IF(H111&lt;60,"plan à contrôler",""),IF(G111="T4",IF(H111&lt;74,"plan à contrôler",""),IF(G111="T5",IF(H111&lt;88,"plan à contrôler","")))))))))</f>
        <v>0</v>
      </c>
      <c r="J111" s="49" t="e">
        <f>VLOOKUP(G111,'4. Fiche prépa conv APL_RS'!$B$29:$H$35,IF(LEFT(A111,3)="PLS",6,IF(LEFT(A111,4)="PLUS",2,IF(LEFT(A111,4)="PLAI",4))))</f>
        <v>#N/A</v>
      </c>
      <c r="K111" s="50"/>
      <c r="L111" s="50"/>
      <c r="M111" s="51">
        <f t="shared" ref="M111:M142" si="23">K111+L111</f>
        <v>0</v>
      </c>
      <c r="N111" s="52" t="s">
        <v>60</v>
      </c>
      <c r="O111" s="51" t="str">
        <f>IF($A111="PLAI-adapté",IF($M$7=2,VLOOKUP($N111,Donnees!$G$6:$K$11,5,0),VLOOKUP($N111,Donnees!$G$6:$K$11,4,0)),"")</f>
        <v/>
      </c>
      <c r="P111" s="53" t="str">
        <f t="shared" ref="P111:P142" si="24">IF(A111="PLAI-adapté",IF(J111&lt;=O111, J111,O111),"")</f>
        <v/>
      </c>
      <c r="Q111" s="54" t="str">
        <f t="shared" si="20"/>
        <v/>
      </c>
      <c r="R111" s="39"/>
      <c r="X111" s="34"/>
      <c r="Y111" s="34"/>
    </row>
    <row r="112" spans="1:25">
      <c r="A112" s="102"/>
      <c r="B112" s="43"/>
      <c r="C112" s="62"/>
      <c r="D112" s="62"/>
      <c r="E112" s="62"/>
      <c r="F112" s="63"/>
      <c r="G112" s="46"/>
      <c r="H112" s="64"/>
      <c r="I112" s="48" t="b">
        <f t="shared" si="22"/>
        <v>0</v>
      </c>
      <c r="J112" s="49" t="e">
        <f>VLOOKUP(G112,'4. Fiche prépa conv APL_RS'!$B$29:$H$35,IF(LEFT(A112,3)="PLS",6,IF(LEFT(A112,4)="PLUS",2,IF(LEFT(A112,4)="PLAI",4))))</f>
        <v>#N/A</v>
      </c>
      <c r="K112" s="50"/>
      <c r="L112" s="50"/>
      <c r="M112" s="51">
        <f t="shared" si="23"/>
        <v>0</v>
      </c>
      <c r="N112" s="52" t="s">
        <v>60</v>
      </c>
      <c r="O112" s="51" t="str">
        <f>IF($A112="PLAI-adapté",IF($M$7=2,VLOOKUP($N112,Donnees!$G$6:$K$11,5,0),VLOOKUP($N112,Donnees!$G$6:$K$11,4,0)),"")</f>
        <v/>
      </c>
      <c r="P112" s="53" t="str">
        <f t="shared" si="24"/>
        <v/>
      </c>
      <c r="Q112" s="54" t="str">
        <f t="shared" si="20"/>
        <v/>
      </c>
      <c r="R112" s="39"/>
      <c r="X112" s="34"/>
      <c r="Y112" s="34"/>
    </row>
    <row r="113" spans="1:28">
      <c r="A113" s="102"/>
      <c r="B113" s="43"/>
      <c r="C113" s="62"/>
      <c r="D113" s="62"/>
      <c r="E113" s="62"/>
      <c r="F113" s="63"/>
      <c r="G113" s="46"/>
      <c r="H113" s="64"/>
      <c r="I113" s="48" t="b">
        <f t="shared" si="22"/>
        <v>0</v>
      </c>
      <c r="J113" s="49" t="e">
        <f>VLOOKUP(G113,'4. Fiche prépa conv APL_RS'!$B$29:$H$35,IF(LEFT(A113,3)="PLS",6,IF(LEFT(A113,4)="PLUS",2,IF(LEFT(A113,4)="PLAI",4))))</f>
        <v>#N/A</v>
      </c>
      <c r="K113" s="50"/>
      <c r="L113" s="50"/>
      <c r="M113" s="51">
        <f t="shared" si="23"/>
        <v>0</v>
      </c>
      <c r="N113" s="52" t="s">
        <v>60</v>
      </c>
      <c r="O113" s="51" t="str">
        <f>IF($A113="PLAI-adapté",IF($M$7=2,VLOOKUP($N113,Donnees!$G$6:$K$11,5,0),VLOOKUP($N113,Donnees!$G$6:$K$11,4,0)),"")</f>
        <v/>
      </c>
      <c r="P113" s="53" t="str">
        <f t="shared" si="24"/>
        <v/>
      </c>
      <c r="Q113" s="54" t="str">
        <f t="shared" si="20"/>
        <v/>
      </c>
      <c r="R113" s="39"/>
      <c r="S113" s="93" t="s">
        <v>77</v>
      </c>
      <c r="T113" s="94">
        <f>T84+T97+T110</f>
        <v>0</v>
      </c>
      <c r="X113" s="34"/>
      <c r="Y113" s="34"/>
    </row>
    <row r="114" spans="1:28">
      <c r="A114" s="102"/>
      <c r="B114" s="43"/>
      <c r="C114" s="62"/>
      <c r="D114" s="62"/>
      <c r="E114" s="62"/>
      <c r="F114" s="63"/>
      <c r="G114" s="46"/>
      <c r="H114" s="64"/>
      <c r="I114" s="48" t="b">
        <f t="shared" si="22"/>
        <v>0</v>
      </c>
      <c r="J114" s="49" t="e">
        <f>VLOOKUP(G114,'4. Fiche prépa conv APL_RS'!$B$29:$H$35,IF(LEFT(A114,3)="PLS",6,IF(LEFT(A114,4)="PLUS",2,IF(LEFT(A114,4)="PLAI",4))))</f>
        <v>#N/A</v>
      </c>
      <c r="K114" s="50"/>
      <c r="L114" s="50"/>
      <c r="M114" s="51">
        <f t="shared" si="23"/>
        <v>0</v>
      </c>
      <c r="N114" s="52" t="s">
        <v>60</v>
      </c>
      <c r="O114" s="51" t="str">
        <f>IF($A114="PLAI-adapté",IF($M$7=2,VLOOKUP($N114,Donnees!$G$6:$K$11,5,0),VLOOKUP($N114,Donnees!$G$6:$K$11,4,0)),"")</f>
        <v/>
      </c>
      <c r="P114" s="53" t="str">
        <f t="shared" si="24"/>
        <v/>
      </c>
      <c r="Q114" s="54" t="str">
        <f t="shared" si="20"/>
        <v/>
      </c>
      <c r="R114" s="39"/>
      <c r="S114" s="34"/>
      <c r="T114" s="34"/>
      <c r="U114" s="34"/>
      <c r="V114" s="34"/>
      <c r="W114" s="34"/>
      <c r="X114" s="34"/>
      <c r="Y114" s="34"/>
    </row>
    <row r="115" spans="1:28">
      <c r="A115" s="102"/>
      <c r="B115" s="43"/>
      <c r="C115" s="62"/>
      <c r="D115" s="62"/>
      <c r="E115" s="62"/>
      <c r="F115" s="63"/>
      <c r="G115" s="46"/>
      <c r="H115" s="64"/>
      <c r="I115" s="48" t="b">
        <f t="shared" si="22"/>
        <v>0</v>
      </c>
      <c r="J115" s="49" t="e">
        <f>VLOOKUP(G115,'4. Fiche prépa conv APL_RS'!$B$29:$H$35,IF(LEFT(A115,3)="PLS",6,IF(LEFT(A115,4)="PLUS",2,IF(LEFT(A115,4)="PLAI",4))))</f>
        <v>#N/A</v>
      </c>
      <c r="K115" s="50"/>
      <c r="L115" s="50"/>
      <c r="M115" s="51">
        <f t="shared" si="23"/>
        <v>0</v>
      </c>
      <c r="N115" s="52" t="s">
        <v>60</v>
      </c>
      <c r="O115" s="51" t="str">
        <f>IF($A115="PLAI-adapté",IF($M$7=2,VLOOKUP($N115,Donnees!$G$6:$K$11,5,0),VLOOKUP($N115,Donnees!$G$6:$K$11,4,0)),"")</f>
        <v/>
      </c>
      <c r="P115" s="53" t="str">
        <f t="shared" si="24"/>
        <v/>
      </c>
      <c r="Q115" s="54" t="str">
        <f t="shared" si="20"/>
        <v/>
      </c>
      <c r="R115" s="39"/>
      <c r="S115" s="34"/>
      <c r="T115" s="34"/>
      <c r="U115" s="34"/>
      <c r="V115" s="34"/>
      <c r="W115" s="34"/>
      <c r="X115" s="34"/>
      <c r="Y115" s="34"/>
    </row>
    <row r="116" spans="1:28" ht="15.75">
      <c r="A116" s="102"/>
      <c r="B116" s="43"/>
      <c r="C116" s="62"/>
      <c r="D116" s="62"/>
      <c r="E116" s="62"/>
      <c r="F116" s="63"/>
      <c r="G116" s="46"/>
      <c r="H116" s="64"/>
      <c r="I116" s="48" t="b">
        <f t="shared" si="22"/>
        <v>0</v>
      </c>
      <c r="J116" s="49" t="e">
        <f>VLOOKUP(G116,'4. Fiche prépa conv APL_RS'!$B$29:$H$35,IF(LEFT(A116,3)="PLS",6,IF(LEFT(A116,4)="PLUS",2,IF(LEFT(A116,4)="PLAI",4))))</f>
        <v>#N/A</v>
      </c>
      <c r="K116" s="50"/>
      <c r="L116" s="50"/>
      <c r="M116" s="51">
        <f t="shared" si="23"/>
        <v>0</v>
      </c>
      <c r="N116" s="52" t="s">
        <v>60</v>
      </c>
      <c r="O116" s="51" t="str">
        <f>IF($A116="PLAI-adapté",IF($M$7=2,VLOOKUP($N116,Donnees!$G$6:$K$11,5,0),VLOOKUP($N116,Donnees!$G$6:$K$11,4,0)),"")</f>
        <v/>
      </c>
      <c r="P116" s="53" t="str">
        <f t="shared" si="24"/>
        <v/>
      </c>
      <c r="Q116" s="54" t="str">
        <f t="shared" si="20"/>
        <v/>
      </c>
      <c r="R116" s="39"/>
      <c r="S116" s="34"/>
      <c r="T116" s="34"/>
      <c r="U116" s="34"/>
      <c r="V116" s="34"/>
      <c r="W116" s="34"/>
      <c r="X116" s="34"/>
      <c r="Y116" s="34"/>
      <c r="Z116" s="280"/>
      <c r="AA116" s="280"/>
      <c r="AB116" s="95"/>
    </row>
    <row r="117" spans="1:28" ht="15.75">
      <c r="A117" s="102"/>
      <c r="B117" s="43"/>
      <c r="C117" s="62"/>
      <c r="D117" s="62"/>
      <c r="E117" s="62"/>
      <c r="F117" s="63"/>
      <c r="G117" s="46"/>
      <c r="H117" s="64"/>
      <c r="I117" s="48" t="b">
        <f t="shared" si="22"/>
        <v>0</v>
      </c>
      <c r="J117" s="49" t="e">
        <f>VLOOKUP(G117,'4. Fiche prépa conv APL_RS'!$B$29:$H$35,IF(LEFT(A117,3)="PLS",6,IF(LEFT(A117,4)="PLUS",2,IF(LEFT(A117,4)="PLAI",4))))</f>
        <v>#N/A</v>
      </c>
      <c r="K117" s="50"/>
      <c r="L117" s="50"/>
      <c r="M117" s="51">
        <f t="shared" si="23"/>
        <v>0</v>
      </c>
      <c r="N117" s="52" t="s">
        <v>60</v>
      </c>
      <c r="O117" s="51" t="str">
        <f>IF($A117="PLAI-adapté",IF($M$7=2,VLOOKUP($N117,Donnees!$G$6:$K$11,5,0),VLOOKUP($N117,Donnees!$G$6:$K$11,4,0)),"")</f>
        <v/>
      </c>
      <c r="P117" s="53" t="str">
        <f t="shared" si="24"/>
        <v/>
      </c>
      <c r="Q117" s="54" t="str">
        <f t="shared" si="20"/>
        <v/>
      </c>
      <c r="R117" s="39"/>
      <c r="S117" s="34"/>
      <c r="T117" s="34"/>
      <c r="U117" s="34"/>
      <c r="V117" s="34"/>
      <c r="W117" s="34"/>
      <c r="X117" s="34"/>
      <c r="Y117" s="34"/>
      <c r="Z117" s="280"/>
      <c r="AA117" s="280"/>
      <c r="AB117" s="96"/>
    </row>
    <row r="118" spans="1:28">
      <c r="A118" s="102"/>
      <c r="B118" s="43"/>
      <c r="C118" s="62"/>
      <c r="D118" s="62"/>
      <c r="E118" s="62"/>
      <c r="F118" s="63"/>
      <c r="G118" s="46"/>
      <c r="H118" s="64"/>
      <c r="I118" s="48" t="b">
        <f t="shared" si="22"/>
        <v>0</v>
      </c>
      <c r="J118" s="49" t="e">
        <f>VLOOKUP(G118,'4. Fiche prépa conv APL_RS'!$B$29:$H$35,IF(LEFT(A118,3)="PLS",6,IF(LEFT(A118,4)="PLUS",2,IF(LEFT(A118,4)="PLAI",4))))</f>
        <v>#N/A</v>
      </c>
      <c r="K118" s="50"/>
      <c r="L118" s="50"/>
      <c r="M118" s="51">
        <f t="shared" si="23"/>
        <v>0</v>
      </c>
      <c r="N118" s="52" t="s">
        <v>60</v>
      </c>
      <c r="O118" s="51" t="str">
        <f>IF($A118="PLAI-adapté",IF($M$7=2,VLOOKUP($N118,Donnees!$G$6:$K$11,5,0),VLOOKUP($N118,Donnees!$G$6:$K$11,4,0)),"")</f>
        <v/>
      </c>
      <c r="P118" s="53" t="str">
        <f t="shared" si="24"/>
        <v/>
      </c>
      <c r="Q118" s="54" t="str">
        <f t="shared" si="20"/>
        <v/>
      </c>
      <c r="R118" s="39"/>
      <c r="S118" s="34"/>
      <c r="T118" s="34"/>
      <c r="U118" s="34"/>
      <c r="V118" s="34"/>
      <c r="W118" s="34"/>
      <c r="X118" s="34"/>
      <c r="Y118" s="34"/>
    </row>
    <row r="119" spans="1:28">
      <c r="A119" s="102"/>
      <c r="B119" s="43"/>
      <c r="C119" s="44"/>
      <c r="D119" s="44"/>
      <c r="E119" s="44"/>
      <c r="F119" s="45"/>
      <c r="G119" s="46"/>
      <c r="H119" s="47"/>
      <c r="I119" s="48" t="b">
        <f t="shared" si="22"/>
        <v>0</v>
      </c>
      <c r="J119" s="49" t="e">
        <f>VLOOKUP(G119,'4. Fiche prépa conv APL_RS'!$B$29:$H$35,IF(LEFT(A119,3)="PLS",6,IF(LEFT(A119,4)="PLUS",2,IF(LEFT(A119,4)="PLAI",4))))</f>
        <v>#N/A</v>
      </c>
      <c r="K119" s="50"/>
      <c r="L119" s="50"/>
      <c r="M119" s="51">
        <f t="shared" si="23"/>
        <v>0</v>
      </c>
      <c r="N119" s="52" t="s">
        <v>60</v>
      </c>
      <c r="O119" s="51" t="str">
        <f>IF($A119="PLAI-adapté",IF($M$7=2,VLOOKUP($N119,Donnees!$G$6:$K$11,5,0),VLOOKUP($N119,Donnees!$G$6:$K$11,4,0)),"")</f>
        <v/>
      </c>
      <c r="P119" s="53" t="str">
        <f t="shared" si="24"/>
        <v/>
      </c>
      <c r="Q119" s="54" t="str">
        <f t="shared" si="20"/>
        <v/>
      </c>
      <c r="R119" s="39"/>
      <c r="S119" s="34"/>
      <c r="T119" s="34"/>
      <c r="U119" s="34"/>
      <c r="V119" s="34"/>
      <c r="W119" s="34"/>
      <c r="X119" s="34"/>
      <c r="Y119" s="34"/>
    </row>
    <row r="120" spans="1:28">
      <c r="A120" s="102"/>
      <c r="B120" s="43"/>
      <c r="C120" s="44"/>
      <c r="D120" s="44"/>
      <c r="E120" s="44"/>
      <c r="F120" s="45"/>
      <c r="G120" s="46"/>
      <c r="H120" s="47"/>
      <c r="I120" s="48" t="b">
        <f t="shared" si="22"/>
        <v>0</v>
      </c>
      <c r="J120" s="49" t="e">
        <f>VLOOKUP(G120,'4. Fiche prépa conv APL_RS'!$B$29:$H$35,IF(LEFT(A120,3)="PLS",6,IF(LEFT(A120,4)="PLUS",2,IF(LEFT(A120,4)="PLAI",4))))</f>
        <v>#N/A</v>
      </c>
      <c r="K120" s="50"/>
      <c r="L120" s="50"/>
      <c r="M120" s="51">
        <f t="shared" si="23"/>
        <v>0</v>
      </c>
      <c r="N120" s="52" t="s">
        <v>60</v>
      </c>
      <c r="O120" s="51" t="str">
        <f>IF($A120="PLAI-adapté",IF($M$7=2,VLOOKUP($N120,Donnees!$G$6:$K$11,5,0),VLOOKUP($N120,Donnees!$G$6:$K$11,4,0)),"")</f>
        <v/>
      </c>
      <c r="P120" s="53" t="str">
        <f t="shared" si="24"/>
        <v/>
      </c>
      <c r="Q120" s="54" t="str">
        <f t="shared" si="20"/>
        <v/>
      </c>
      <c r="R120" s="39"/>
      <c r="S120" s="34"/>
      <c r="T120" s="34"/>
      <c r="U120" s="34"/>
      <c r="V120" s="34"/>
      <c r="W120" s="34"/>
      <c r="X120" s="34"/>
      <c r="Y120" s="34"/>
    </row>
    <row r="121" spans="1:28">
      <c r="A121" s="102"/>
      <c r="B121" s="43"/>
      <c r="C121" s="44"/>
      <c r="D121" s="44"/>
      <c r="E121" s="44"/>
      <c r="F121" s="45"/>
      <c r="G121" s="46"/>
      <c r="H121" s="47"/>
      <c r="I121" s="48" t="b">
        <f t="shared" si="22"/>
        <v>0</v>
      </c>
      <c r="J121" s="49" t="e">
        <f>VLOOKUP(G121,'4. Fiche prépa conv APL_RS'!$B$29:$H$35,IF(LEFT(A121,3)="PLS",6,IF(LEFT(A121,4)="PLUS",2,IF(LEFT(A121,4)="PLAI",4))))</f>
        <v>#N/A</v>
      </c>
      <c r="K121" s="50"/>
      <c r="L121" s="50"/>
      <c r="M121" s="51">
        <f t="shared" si="23"/>
        <v>0</v>
      </c>
      <c r="N121" s="52" t="s">
        <v>60</v>
      </c>
      <c r="O121" s="51" t="str">
        <f>IF($A121="PLAI-adapté",IF($M$7=2,VLOOKUP($N121,Donnees!$G$6:$K$11,5,0),VLOOKUP($N121,Donnees!$G$6:$K$11,4,0)),"")</f>
        <v/>
      </c>
      <c r="P121" s="53" t="str">
        <f t="shared" si="24"/>
        <v/>
      </c>
      <c r="Q121" s="54" t="str">
        <f t="shared" si="20"/>
        <v/>
      </c>
      <c r="R121" s="39"/>
      <c r="S121" s="34"/>
      <c r="T121" s="34"/>
      <c r="U121" s="34"/>
      <c r="V121" s="34"/>
      <c r="W121" s="34"/>
      <c r="X121" s="34"/>
      <c r="Y121" s="34"/>
    </row>
    <row r="122" spans="1:28">
      <c r="A122" s="102"/>
      <c r="B122" s="43"/>
      <c r="C122" s="44"/>
      <c r="D122" s="44"/>
      <c r="E122" s="44"/>
      <c r="F122" s="45"/>
      <c r="G122" s="46"/>
      <c r="H122" s="47"/>
      <c r="I122" s="48" t="b">
        <f t="shared" si="22"/>
        <v>0</v>
      </c>
      <c r="J122" s="49" t="e">
        <f>VLOOKUP(G122,'4. Fiche prépa conv APL_RS'!$B$29:$H$35,IF(LEFT(A122,3)="PLS",6,IF(LEFT(A122,4)="PLUS",2,IF(LEFT(A122,4)="PLAI",4))))</f>
        <v>#N/A</v>
      </c>
      <c r="K122" s="50"/>
      <c r="L122" s="50"/>
      <c r="M122" s="51">
        <f t="shared" si="23"/>
        <v>0</v>
      </c>
      <c r="N122" s="52" t="s">
        <v>60</v>
      </c>
      <c r="O122" s="51" t="str">
        <f>IF($A122="PLAI-adapté",IF($M$7=2,VLOOKUP($N122,Donnees!$G$6:$K$11,5,0),VLOOKUP($N122,Donnees!$G$6:$K$11,4,0)),"")</f>
        <v/>
      </c>
      <c r="P122" s="53" t="str">
        <f t="shared" si="24"/>
        <v/>
      </c>
      <c r="Q122" s="54" t="str">
        <f t="shared" si="20"/>
        <v/>
      </c>
      <c r="R122" s="39"/>
      <c r="S122" s="34"/>
      <c r="T122" s="34"/>
      <c r="U122" s="34"/>
      <c r="V122" s="34"/>
      <c r="W122" s="34"/>
      <c r="X122" s="34"/>
      <c r="Y122" s="34"/>
    </row>
    <row r="123" spans="1:28">
      <c r="A123" s="102"/>
      <c r="B123" s="43"/>
      <c r="C123" s="44"/>
      <c r="D123" s="44"/>
      <c r="E123" s="44"/>
      <c r="F123" s="45"/>
      <c r="G123" s="46"/>
      <c r="H123" s="47"/>
      <c r="I123" s="48" t="b">
        <f t="shared" si="22"/>
        <v>0</v>
      </c>
      <c r="J123" s="49" t="e">
        <f>VLOOKUP(G123,'4. Fiche prépa conv APL_RS'!$B$29:$H$35,IF(LEFT(A123,3)="PLS",6,IF(LEFT(A123,4)="PLUS",2,IF(LEFT(A123,4)="PLAI",4))))</f>
        <v>#N/A</v>
      </c>
      <c r="K123" s="50"/>
      <c r="L123" s="50"/>
      <c r="M123" s="51">
        <f t="shared" si="23"/>
        <v>0</v>
      </c>
      <c r="N123" s="52" t="s">
        <v>60</v>
      </c>
      <c r="O123" s="51" t="str">
        <f>IF($A123="PLAI-adapté",IF($M$7=2,VLOOKUP($N123,Donnees!$G$6:$K$11,5,0),VLOOKUP($N123,Donnees!$G$6:$K$11,4,0)),"")</f>
        <v/>
      </c>
      <c r="P123" s="53" t="str">
        <f t="shared" si="24"/>
        <v/>
      </c>
      <c r="Q123" s="54" t="str">
        <f t="shared" si="20"/>
        <v/>
      </c>
      <c r="R123" s="39"/>
      <c r="S123" s="34"/>
      <c r="T123" s="34"/>
      <c r="U123" s="34"/>
      <c r="V123" s="34"/>
      <c r="W123" s="34"/>
      <c r="X123" s="34"/>
      <c r="Y123" s="34"/>
    </row>
    <row r="124" spans="1:28">
      <c r="A124" s="102"/>
      <c r="B124" s="43"/>
      <c r="C124" s="44"/>
      <c r="D124" s="44"/>
      <c r="E124" s="44"/>
      <c r="F124" s="45"/>
      <c r="G124" s="46"/>
      <c r="H124" s="47"/>
      <c r="I124" s="48" t="b">
        <f t="shared" si="22"/>
        <v>0</v>
      </c>
      <c r="J124" s="49" t="e">
        <f>VLOOKUP(G124,'4. Fiche prépa conv APL_RS'!$B$29:$H$35,IF(LEFT(A124,3)="PLS",6,IF(LEFT(A124,4)="PLUS",2,IF(LEFT(A124,4)="PLAI",4))))</f>
        <v>#N/A</v>
      </c>
      <c r="K124" s="50"/>
      <c r="L124" s="50"/>
      <c r="M124" s="51">
        <f t="shared" si="23"/>
        <v>0</v>
      </c>
      <c r="N124" s="52" t="s">
        <v>60</v>
      </c>
      <c r="O124" s="51" t="str">
        <f>IF($A124="PLAI-adapté",IF($M$7=2,VLOOKUP($N124,Donnees!$G$6:$K$11,5,0),VLOOKUP($N124,Donnees!$G$6:$K$11,4,0)),"")</f>
        <v/>
      </c>
      <c r="P124" s="53" t="str">
        <f t="shared" si="24"/>
        <v/>
      </c>
      <c r="Q124" s="54" t="str">
        <f t="shared" si="20"/>
        <v/>
      </c>
      <c r="R124" s="39"/>
      <c r="S124" s="34"/>
      <c r="T124" s="34"/>
      <c r="U124" s="34"/>
      <c r="V124" s="34"/>
      <c r="W124" s="34"/>
      <c r="X124" s="34"/>
      <c r="Y124" s="34"/>
    </row>
    <row r="125" spans="1:28">
      <c r="A125" s="102"/>
      <c r="B125" s="43"/>
      <c r="C125" s="44"/>
      <c r="D125" s="44"/>
      <c r="E125" s="44"/>
      <c r="F125" s="45"/>
      <c r="G125" s="46"/>
      <c r="H125" s="47"/>
      <c r="I125" s="48" t="b">
        <f t="shared" si="22"/>
        <v>0</v>
      </c>
      <c r="J125" s="49" t="e">
        <f>VLOOKUP(G125,'4. Fiche prépa conv APL_RS'!$B$29:$H$35,IF(LEFT(A125,3)="PLS",6,IF(LEFT(A125,4)="PLUS",2,IF(LEFT(A125,4)="PLAI",4))))</f>
        <v>#N/A</v>
      </c>
      <c r="K125" s="50"/>
      <c r="L125" s="50"/>
      <c r="M125" s="51">
        <f t="shared" si="23"/>
        <v>0</v>
      </c>
      <c r="N125" s="52" t="s">
        <v>60</v>
      </c>
      <c r="O125" s="51" t="str">
        <f>IF($A125="PLAI-adapté",IF($M$7=2,VLOOKUP($N125,Donnees!$G$6:$K$11,5,0),VLOOKUP($N125,Donnees!$G$6:$K$11,4,0)),"")</f>
        <v/>
      </c>
      <c r="P125" s="53" t="str">
        <f t="shared" si="24"/>
        <v/>
      </c>
      <c r="Q125" s="54" t="str">
        <f t="shared" si="20"/>
        <v/>
      </c>
      <c r="R125" s="39"/>
      <c r="S125" s="34"/>
      <c r="T125" s="34"/>
      <c r="U125" s="34"/>
      <c r="V125" s="34"/>
      <c r="W125" s="34"/>
      <c r="X125" s="34"/>
      <c r="Y125" s="34"/>
    </row>
    <row r="126" spans="1:28">
      <c r="A126" s="102"/>
      <c r="B126" s="43"/>
      <c r="C126" s="44"/>
      <c r="D126" s="44"/>
      <c r="E126" s="44"/>
      <c r="F126" s="45"/>
      <c r="G126" s="46"/>
      <c r="H126" s="47"/>
      <c r="I126" s="48" t="b">
        <f t="shared" si="22"/>
        <v>0</v>
      </c>
      <c r="J126" s="49" t="e">
        <f>VLOOKUP(G126,'4. Fiche prépa conv APL_RS'!$B$29:$H$35,IF(LEFT(A126,3)="PLS",6,IF(LEFT(A126,4)="PLUS",2,IF(LEFT(A126,4)="PLAI",4))))</f>
        <v>#N/A</v>
      </c>
      <c r="K126" s="50"/>
      <c r="L126" s="50"/>
      <c r="M126" s="51">
        <f t="shared" si="23"/>
        <v>0</v>
      </c>
      <c r="N126" s="52" t="s">
        <v>60</v>
      </c>
      <c r="O126" s="51" t="str">
        <f>IF($A126="PLAI-adapté",IF($M$7=2,VLOOKUP($N126,Donnees!$G$6:$K$11,5,0),VLOOKUP($N126,Donnees!$G$6:$K$11,4,0)),"")</f>
        <v/>
      </c>
      <c r="P126" s="53" t="str">
        <f t="shared" si="24"/>
        <v/>
      </c>
      <c r="Q126" s="54" t="str">
        <f t="shared" si="20"/>
        <v/>
      </c>
      <c r="R126" s="39"/>
      <c r="S126" s="34"/>
      <c r="T126" s="34"/>
      <c r="U126" s="34"/>
      <c r="V126" s="34"/>
      <c r="W126" s="34"/>
      <c r="X126" s="34"/>
      <c r="Y126" s="34"/>
    </row>
    <row r="127" spans="1:28">
      <c r="A127" s="102"/>
      <c r="B127" s="43"/>
      <c r="C127" s="44"/>
      <c r="D127" s="44"/>
      <c r="E127" s="44"/>
      <c r="F127" s="45"/>
      <c r="G127" s="46"/>
      <c r="H127" s="47"/>
      <c r="I127" s="48" t="b">
        <f t="shared" si="22"/>
        <v>0</v>
      </c>
      <c r="J127" s="49" t="e">
        <f>VLOOKUP(G127,'4. Fiche prépa conv APL_RS'!$B$29:$H$35,IF(LEFT(A127,3)="PLS",6,IF(LEFT(A127,4)="PLUS",2,IF(LEFT(A127,4)="PLAI",4))))</f>
        <v>#N/A</v>
      </c>
      <c r="K127" s="50"/>
      <c r="L127" s="50"/>
      <c r="M127" s="51">
        <f t="shared" si="23"/>
        <v>0</v>
      </c>
      <c r="N127" s="52" t="s">
        <v>60</v>
      </c>
      <c r="O127" s="51" t="str">
        <f>IF($A127="PLAI-adapté",IF($M$7=2,VLOOKUP($N127,Donnees!$G$6:$K$11,5,0),VLOOKUP($N127,Donnees!$G$6:$K$11,4,0)),"")</f>
        <v/>
      </c>
      <c r="P127" s="53" t="str">
        <f t="shared" si="24"/>
        <v/>
      </c>
      <c r="Q127" s="54" t="str">
        <f t="shared" si="20"/>
        <v/>
      </c>
      <c r="R127" s="39"/>
      <c r="S127" s="34"/>
      <c r="T127" s="34"/>
      <c r="U127" s="34"/>
      <c r="V127" s="34"/>
      <c r="W127" s="34"/>
      <c r="X127" s="34"/>
      <c r="Y127" s="34"/>
    </row>
    <row r="128" spans="1:28">
      <c r="A128" s="102"/>
      <c r="B128" s="43"/>
      <c r="C128" s="44"/>
      <c r="D128" s="44"/>
      <c r="E128" s="44"/>
      <c r="F128" s="45"/>
      <c r="G128" s="46"/>
      <c r="H128" s="47"/>
      <c r="I128" s="48" t="b">
        <f t="shared" si="22"/>
        <v>0</v>
      </c>
      <c r="J128" s="49" t="e">
        <f>VLOOKUP(G128,'4. Fiche prépa conv APL_RS'!$B$29:$H$35,IF(LEFT(A128,3)="PLS",6,IF(LEFT(A128,4)="PLUS",2,IF(LEFT(A128,4)="PLAI",4))))</f>
        <v>#N/A</v>
      </c>
      <c r="K128" s="50"/>
      <c r="L128" s="50"/>
      <c r="M128" s="51">
        <f t="shared" si="23"/>
        <v>0</v>
      </c>
      <c r="N128" s="52" t="s">
        <v>60</v>
      </c>
      <c r="O128" s="51" t="str">
        <f>IF($A128="PLAI-adapté",IF($M$7=2,VLOOKUP($N128,Donnees!$G$6:$K$11,5,0),VLOOKUP($N128,Donnees!$G$6:$K$11,4,0)),"")</f>
        <v/>
      </c>
      <c r="P128" s="53" t="str">
        <f t="shared" si="24"/>
        <v/>
      </c>
      <c r="Q128" s="54" t="str">
        <f t="shared" si="20"/>
        <v/>
      </c>
      <c r="R128" s="39"/>
      <c r="S128" s="34"/>
      <c r="T128" s="34"/>
      <c r="U128" s="34"/>
      <c r="V128" s="34"/>
      <c r="W128" s="34"/>
      <c r="X128" s="34"/>
      <c r="Y128" s="34"/>
    </row>
    <row r="129" spans="1:26">
      <c r="A129" s="102"/>
      <c r="B129" s="43"/>
      <c r="C129" s="62"/>
      <c r="D129" s="62"/>
      <c r="E129" s="62"/>
      <c r="F129" s="45"/>
      <c r="G129" s="46"/>
      <c r="H129" s="64"/>
      <c r="I129" s="48" t="b">
        <f t="shared" si="22"/>
        <v>0</v>
      </c>
      <c r="J129" s="49" t="e">
        <f>VLOOKUP(G129,'4. Fiche prépa conv APL_RS'!$B$29:$H$35,IF(LEFT(A129,3)="PLS",6,IF(LEFT(A129,4)="PLUS",2,IF(LEFT(A129,4)="PLAI",4))))</f>
        <v>#N/A</v>
      </c>
      <c r="K129" s="50"/>
      <c r="L129" s="50"/>
      <c r="M129" s="51">
        <f t="shared" si="23"/>
        <v>0</v>
      </c>
      <c r="N129" s="52" t="s">
        <v>60</v>
      </c>
      <c r="O129" s="51" t="str">
        <f>IF($A129="PLAI-adapté",IF($M$7=2,VLOOKUP($N129,Donnees!$G$6:$K$11,5,0),VLOOKUP($N129,Donnees!$G$6:$K$11,4,0)),"")</f>
        <v/>
      </c>
      <c r="P129" s="53" t="str">
        <f t="shared" si="24"/>
        <v/>
      </c>
      <c r="Q129" s="54" t="str">
        <f t="shared" si="20"/>
        <v/>
      </c>
      <c r="R129" s="39"/>
      <c r="S129" s="34"/>
      <c r="T129" s="34"/>
      <c r="U129" s="34"/>
      <c r="V129" s="34"/>
      <c r="W129" s="34"/>
      <c r="X129" s="34"/>
      <c r="Y129" s="34"/>
    </row>
    <row r="130" spans="1:26">
      <c r="A130" s="102"/>
      <c r="B130" s="43"/>
      <c r="C130" s="62"/>
      <c r="D130" s="62"/>
      <c r="E130" s="62"/>
      <c r="F130" s="45"/>
      <c r="G130" s="46"/>
      <c r="H130" s="64"/>
      <c r="I130" s="48" t="b">
        <f t="shared" si="22"/>
        <v>0</v>
      </c>
      <c r="J130" s="49" t="e">
        <f>VLOOKUP(G130,'4. Fiche prépa conv APL_RS'!$B$29:$H$35,IF(LEFT(A130,3)="PLS",6,IF(LEFT(A130,4)="PLUS",2,IF(LEFT(A130,4)="PLAI",4))))</f>
        <v>#N/A</v>
      </c>
      <c r="K130" s="50"/>
      <c r="L130" s="50"/>
      <c r="M130" s="51">
        <f t="shared" si="23"/>
        <v>0</v>
      </c>
      <c r="N130" s="52" t="s">
        <v>60</v>
      </c>
      <c r="O130" s="51" t="str">
        <f>IF($A130="PLAI-adapté",IF($M$7=2,VLOOKUP($N130,Donnees!$G$6:$K$11,5,0),VLOOKUP($N130,Donnees!$G$6:$K$11,4,0)),"")</f>
        <v/>
      </c>
      <c r="P130" s="53" t="str">
        <f t="shared" si="24"/>
        <v/>
      </c>
      <c r="Q130" s="54" t="str">
        <f t="shared" si="20"/>
        <v/>
      </c>
      <c r="R130" s="39"/>
      <c r="S130" s="34"/>
      <c r="T130" s="34"/>
      <c r="U130" s="34"/>
      <c r="V130" s="34"/>
      <c r="W130" s="34"/>
      <c r="X130" s="34"/>
      <c r="Y130" s="34"/>
    </row>
    <row r="131" spans="1:26">
      <c r="A131" s="102"/>
      <c r="B131" s="43"/>
      <c r="C131" s="62"/>
      <c r="D131" s="62"/>
      <c r="E131" s="62"/>
      <c r="F131" s="45"/>
      <c r="G131" s="46"/>
      <c r="H131" s="64"/>
      <c r="I131" s="48" t="b">
        <f t="shared" si="22"/>
        <v>0</v>
      </c>
      <c r="J131" s="49" t="e">
        <f>VLOOKUP(G131,'4. Fiche prépa conv APL_RS'!$B$29:$H$35,IF(LEFT(A131,3)="PLS",6,IF(LEFT(A131,4)="PLUS",2,IF(LEFT(A131,4)="PLAI",4))))</f>
        <v>#N/A</v>
      </c>
      <c r="K131" s="50"/>
      <c r="L131" s="50"/>
      <c r="M131" s="51">
        <f t="shared" si="23"/>
        <v>0</v>
      </c>
      <c r="N131" s="52" t="s">
        <v>60</v>
      </c>
      <c r="O131" s="51" t="str">
        <f>IF($A131="PLAI-adapté",IF($M$7=2,VLOOKUP($N131,Donnees!$G$6:$K$11,5,0),VLOOKUP($N131,Donnees!$G$6:$K$11,4,0)),"")</f>
        <v/>
      </c>
      <c r="P131" s="53" t="str">
        <f t="shared" si="24"/>
        <v/>
      </c>
      <c r="Q131" s="54" t="str">
        <f t="shared" si="20"/>
        <v/>
      </c>
      <c r="R131" s="39"/>
      <c r="S131" s="34"/>
      <c r="T131" s="34"/>
      <c r="U131" s="34"/>
      <c r="V131" s="34"/>
      <c r="W131" s="34"/>
      <c r="X131" s="34"/>
      <c r="Y131" s="34"/>
    </row>
    <row r="132" spans="1:26">
      <c r="A132" s="102"/>
      <c r="B132" s="43"/>
      <c r="C132" s="62"/>
      <c r="D132" s="62"/>
      <c r="E132" s="62"/>
      <c r="F132" s="45"/>
      <c r="G132" s="46"/>
      <c r="H132" s="64"/>
      <c r="I132" s="48" t="b">
        <f t="shared" si="22"/>
        <v>0</v>
      </c>
      <c r="J132" s="49" t="e">
        <f>VLOOKUP(G132,'4. Fiche prépa conv APL_RS'!$B$29:$H$35,IF(LEFT(A132,3)="PLS",6,IF(LEFT(A132,4)="PLUS",2,IF(LEFT(A132,4)="PLAI",4))))</f>
        <v>#N/A</v>
      </c>
      <c r="K132" s="50"/>
      <c r="L132" s="50"/>
      <c r="M132" s="51">
        <f t="shared" si="23"/>
        <v>0</v>
      </c>
      <c r="N132" s="52" t="s">
        <v>60</v>
      </c>
      <c r="O132" s="51" t="str">
        <f>IF($A132="PLAI-adapté",IF($M$7=2,VLOOKUP($N132,Donnees!$G$6:$K$11,5,0),VLOOKUP($N132,Donnees!$G$6:$K$11,4,0)),"")</f>
        <v/>
      </c>
      <c r="P132" s="53" t="str">
        <f t="shared" si="24"/>
        <v/>
      </c>
      <c r="Q132" s="54" t="str">
        <f t="shared" si="20"/>
        <v/>
      </c>
      <c r="R132" s="39"/>
      <c r="S132" s="34"/>
      <c r="T132" s="34"/>
      <c r="U132" s="34"/>
      <c r="V132" s="34"/>
      <c r="W132" s="34"/>
      <c r="X132" s="34"/>
      <c r="Y132" s="34"/>
    </row>
    <row r="133" spans="1:26">
      <c r="A133" s="102"/>
      <c r="B133" s="43"/>
      <c r="C133" s="62"/>
      <c r="D133" s="62"/>
      <c r="E133" s="62"/>
      <c r="F133" s="45"/>
      <c r="G133" s="46"/>
      <c r="H133" s="64"/>
      <c r="I133" s="48" t="b">
        <f t="shared" si="22"/>
        <v>0</v>
      </c>
      <c r="J133" s="49" t="e">
        <f>VLOOKUP(G133,'4. Fiche prépa conv APL_RS'!$B$29:$H$35,IF(LEFT(A133,3)="PLS",6,IF(LEFT(A133,4)="PLUS",2,IF(LEFT(A133,4)="PLAI",4))))</f>
        <v>#N/A</v>
      </c>
      <c r="K133" s="50"/>
      <c r="L133" s="50"/>
      <c r="M133" s="51">
        <f t="shared" si="23"/>
        <v>0</v>
      </c>
      <c r="N133" s="52" t="s">
        <v>60</v>
      </c>
      <c r="O133" s="51" t="str">
        <f>IF($A133="PLAI-adapté",IF($M$7=2,VLOOKUP($N133,Donnees!$G$6:$K$11,5,0),VLOOKUP($N133,Donnees!$G$6:$K$11,4,0)),"")</f>
        <v/>
      </c>
      <c r="P133" s="53" t="str">
        <f t="shared" si="24"/>
        <v/>
      </c>
      <c r="Q133" s="54" t="str">
        <f t="shared" si="20"/>
        <v/>
      </c>
      <c r="R133" s="39"/>
      <c r="S133" s="34"/>
      <c r="T133" s="34"/>
      <c r="U133" s="34"/>
      <c r="V133" s="34"/>
      <c r="W133" s="34"/>
      <c r="X133" s="34"/>
      <c r="Y133" s="34"/>
      <c r="Z133" s="99"/>
    </row>
    <row r="134" spans="1:26" ht="15.75">
      <c r="A134" s="102"/>
      <c r="B134" s="43"/>
      <c r="C134" s="62"/>
      <c r="D134" s="62"/>
      <c r="E134" s="62"/>
      <c r="F134" s="45"/>
      <c r="G134" s="46"/>
      <c r="H134" s="64"/>
      <c r="I134" s="48" t="b">
        <f t="shared" si="22"/>
        <v>0</v>
      </c>
      <c r="J134" s="49" t="e">
        <f>VLOOKUP(G134,'4. Fiche prépa conv APL_RS'!$B$29:$H$35,IF(LEFT(A134,3)="PLS",6,IF(LEFT(A134,4)="PLUS",2,IF(LEFT(A134,4)="PLAI",4))))</f>
        <v>#N/A</v>
      </c>
      <c r="K134" s="50"/>
      <c r="L134" s="50"/>
      <c r="M134" s="51">
        <f t="shared" si="23"/>
        <v>0</v>
      </c>
      <c r="N134" s="52" t="s">
        <v>60</v>
      </c>
      <c r="O134" s="51" t="str">
        <f>IF($A134="PLAI-adapté",IF($M$7=2,VLOOKUP($N134,Donnees!$G$6:$K$11,5,0),VLOOKUP($N134,Donnees!$G$6:$K$11,4,0)),"")</f>
        <v/>
      </c>
      <c r="P134" s="53" t="str">
        <f t="shared" si="24"/>
        <v/>
      </c>
      <c r="Q134" s="54" t="str">
        <f t="shared" si="20"/>
        <v/>
      </c>
      <c r="R134" s="39"/>
      <c r="S134" s="34"/>
      <c r="T134" s="34"/>
      <c r="U134" s="34"/>
      <c r="V134" s="34"/>
      <c r="W134" s="34"/>
      <c r="X134" s="34"/>
      <c r="Y134" s="34"/>
      <c r="Z134" s="100"/>
    </row>
    <row r="135" spans="1:26" ht="15.75">
      <c r="A135" s="102"/>
      <c r="B135" s="43"/>
      <c r="C135" s="62"/>
      <c r="D135" s="62"/>
      <c r="E135" s="62"/>
      <c r="F135" s="45"/>
      <c r="G135" s="46"/>
      <c r="H135" s="64"/>
      <c r="I135" s="48" t="b">
        <f t="shared" si="22"/>
        <v>0</v>
      </c>
      <c r="J135" s="49" t="e">
        <f>VLOOKUP(G135,'4. Fiche prépa conv APL_RS'!$B$29:$H$35,IF(LEFT(A135,3)="PLS",6,IF(LEFT(A135,4)="PLUS",2,IF(LEFT(A135,4)="PLAI",4))))</f>
        <v>#N/A</v>
      </c>
      <c r="K135" s="50"/>
      <c r="L135" s="50"/>
      <c r="M135" s="51">
        <f t="shared" si="23"/>
        <v>0</v>
      </c>
      <c r="N135" s="52" t="s">
        <v>60</v>
      </c>
      <c r="O135" s="51" t="str">
        <f>IF($A135="PLAI-adapté",IF($M$7=2,VLOOKUP($N135,Donnees!$G$6:$K$11,5,0),VLOOKUP($N135,Donnees!$G$6:$K$11,4,0)),"")</f>
        <v/>
      </c>
      <c r="P135" s="53" t="str">
        <f t="shared" si="24"/>
        <v/>
      </c>
      <c r="Q135" s="54" t="str">
        <f t="shared" si="20"/>
        <v/>
      </c>
      <c r="R135" s="39"/>
      <c r="S135" s="34"/>
      <c r="T135" s="34"/>
      <c r="U135" s="34"/>
      <c r="V135" s="34"/>
      <c r="W135" s="34"/>
      <c r="X135" s="34"/>
      <c r="Y135" s="34"/>
      <c r="Z135" s="100"/>
    </row>
    <row r="136" spans="1:26" ht="15.75">
      <c r="A136" s="102"/>
      <c r="B136" s="43"/>
      <c r="C136" s="62"/>
      <c r="D136" s="62"/>
      <c r="E136" s="62"/>
      <c r="F136" s="45"/>
      <c r="G136" s="46"/>
      <c r="H136" s="64"/>
      <c r="I136" s="48" t="b">
        <f t="shared" si="22"/>
        <v>0</v>
      </c>
      <c r="J136" s="49" t="e">
        <f>VLOOKUP(G136,'4. Fiche prépa conv APL_RS'!$B$29:$H$35,IF(LEFT(A136,3)="PLS",6,IF(LEFT(A136,4)="PLUS",2,IF(LEFT(A136,4)="PLAI",4))))</f>
        <v>#N/A</v>
      </c>
      <c r="K136" s="50"/>
      <c r="L136" s="50"/>
      <c r="M136" s="51">
        <f t="shared" si="23"/>
        <v>0</v>
      </c>
      <c r="N136" s="52" t="s">
        <v>60</v>
      </c>
      <c r="O136" s="51" t="str">
        <f>IF($A136="PLAI-adapté",IF($M$7=2,VLOOKUP($N136,Donnees!$G$6:$K$11,5,0),VLOOKUP($N136,Donnees!$G$6:$K$11,4,0)),"")</f>
        <v/>
      </c>
      <c r="P136" s="53" t="str">
        <f t="shared" si="24"/>
        <v/>
      </c>
      <c r="Q136" s="54" t="str">
        <f t="shared" si="20"/>
        <v/>
      </c>
      <c r="R136" s="39"/>
      <c r="S136" s="34"/>
      <c r="T136" s="34"/>
      <c r="U136" s="34"/>
      <c r="V136" s="34"/>
      <c r="W136" s="34"/>
      <c r="X136" s="34"/>
      <c r="Y136" s="34"/>
      <c r="Z136" s="100"/>
    </row>
    <row r="137" spans="1:26">
      <c r="A137" s="102"/>
      <c r="B137" s="43"/>
      <c r="C137" s="62"/>
      <c r="D137" s="62"/>
      <c r="E137" s="62"/>
      <c r="F137" s="45"/>
      <c r="G137" s="46"/>
      <c r="H137" s="64"/>
      <c r="I137" s="48" t="b">
        <f t="shared" si="22"/>
        <v>0</v>
      </c>
      <c r="J137" s="49" t="e">
        <f>VLOOKUP(G137,'4. Fiche prépa conv APL_RS'!$B$29:$H$35,IF(LEFT(A137,3)="PLS",6,IF(LEFT(A137,4)="PLUS",2,IF(LEFT(A137,4)="PLAI",4))))</f>
        <v>#N/A</v>
      </c>
      <c r="K137" s="50"/>
      <c r="L137" s="50"/>
      <c r="M137" s="51">
        <f t="shared" si="23"/>
        <v>0</v>
      </c>
      <c r="N137" s="52" t="s">
        <v>60</v>
      </c>
      <c r="O137" s="51" t="str">
        <f>IF($A137="PLAI-adapté",IF($M$7=2,VLOOKUP($N137,Donnees!$G$6:$K$11,5,0),VLOOKUP($N137,Donnees!$G$6:$K$11,4,0)),"")</f>
        <v/>
      </c>
      <c r="P137" s="53" t="str">
        <f t="shared" si="24"/>
        <v/>
      </c>
      <c r="Q137" s="54" t="str">
        <f t="shared" si="20"/>
        <v/>
      </c>
      <c r="R137" s="39"/>
      <c r="S137" s="34"/>
      <c r="T137" s="34"/>
      <c r="U137" s="34"/>
      <c r="V137" s="34"/>
      <c r="W137" s="34"/>
      <c r="X137" s="34"/>
      <c r="Y137" s="34"/>
    </row>
    <row r="138" spans="1:26">
      <c r="A138" s="102"/>
      <c r="B138" s="43"/>
      <c r="C138" s="62"/>
      <c r="D138" s="62"/>
      <c r="E138" s="62"/>
      <c r="F138" s="45"/>
      <c r="G138" s="46"/>
      <c r="H138" s="64"/>
      <c r="I138" s="48" t="b">
        <f t="shared" si="22"/>
        <v>0</v>
      </c>
      <c r="J138" s="49" t="e">
        <f>VLOOKUP(G138,'4. Fiche prépa conv APL_RS'!$B$29:$H$35,IF(LEFT(A138,3)="PLS",6,IF(LEFT(A138,4)="PLUS",2,IF(LEFT(A138,4)="PLAI",4))))</f>
        <v>#N/A</v>
      </c>
      <c r="K138" s="50"/>
      <c r="L138" s="50"/>
      <c r="M138" s="51">
        <f t="shared" si="23"/>
        <v>0</v>
      </c>
      <c r="N138" s="52" t="s">
        <v>60</v>
      </c>
      <c r="O138" s="51" t="str">
        <f>IF($A138="PLAI-adapté",IF($M$7=2,VLOOKUP($N138,Donnees!$G$6:$K$11,5,0),VLOOKUP($N138,Donnees!$G$6:$K$11,4,0)),"")</f>
        <v/>
      </c>
      <c r="P138" s="53" t="str">
        <f t="shared" si="24"/>
        <v/>
      </c>
      <c r="Q138" s="54" t="str">
        <f t="shared" si="20"/>
        <v/>
      </c>
      <c r="R138" s="39"/>
      <c r="S138" s="34"/>
      <c r="T138" s="34"/>
      <c r="U138" s="34"/>
      <c r="V138" s="34"/>
      <c r="W138" s="34"/>
      <c r="X138" s="34"/>
      <c r="Y138" s="34"/>
    </row>
    <row r="139" spans="1:26">
      <c r="A139" s="102"/>
      <c r="B139" s="43"/>
      <c r="C139" s="62"/>
      <c r="D139" s="62"/>
      <c r="E139" s="62"/>
      <c r="F139" s="45"/>
      <c r="G139" s="46"/>
      <c r="H139" s="64"/>
      <c r="I139" s="48" t="b">
        <f t="shared" si="22"/>
        <v>0</v>
      </c>
      <c r="J139" s="49" t="e">
        <f>VLOOKUP(G139,'4. Fiche prépa conv APL_RS'!$B$29:$H$35,IF(LEFT(A139,3)="PLS",6,IF(LEFT(A139,4)="PLUS",2,IF(LEFT(A139,4)="PLAI",4))))</f>
        <v>#N/A</v>
      </c>
      <c r="K139" s="50"/>
      <c r="L139" s="50"/>
      <c r="M139" s="51">
        <f t="shared" si="23"/>
        <v>0</v>
      </c>
      <c r="N139" s="52" t="s">
        <v>60</v>
      </c>
      <c r="O139" s="51" t="str">
        <f>IF($A139="PLAI-adapté",IF($M$7=2,VLOOKUP($N139,Donnees!$G$6:$K$11,5,0),VLOOKUP($N139,Donnees!$G$6:$K$11,4,0)),"")</f>
        <v/>
      </c>
      <c r="P139" s="53" t="str">
        <f t="shared" si="24"/>
        <v/>
      </c>
      <c r="Q139" s="54" t="str">
        <f t="shared" si="20"/>
        <v/>
      </c>
      <c r="R139" s="39"/>
      <c r="S139" s="34"/>
      <c r="T139" s="34"/>
      <c r="U139" s="34"/>
      <c r="V139" s="34"/>
      <c r="W139" s="34"/>
      <c r="X139" s="34"/>
      <c r="Y139" s="34"/>
    </row>
    <row r="140" spans="1:26">
      <c r="A140" s="102"/>
      <c r="B140" s="43"/>
      <c r="C140" s="62"/>
      <c r="D140" s="62"/>
      <c r="E140" s="62"/>
      <c r="F140" s="45"/>
      <c r="G140" s="46"/>
      <c r="H140" s="64"/>
      <c r="I140" s="48" t="b">
        <f t="shared" si="22"/>
        <v>0</v>
      </c>
      <c r="J140" s="49" t="e">
        <f>VLOOKUP(G140,'4. Fiche prépa conv APL_RS'!$B$29:$H$35,IF(LEFT(A140,3)="PLS",6,IF(LEFT(A140,4)="PLUS",2,IF(LEFT(A140,4)="PLAI",4))))</f>
        <v>#N/A</v>
      </c>
      <c r="K140" s="50"/>
      <c r="L140" s="50"/>
      <c r="M140" s="51">
        <f t="shared" si="23"/>
        <v>0</v>
      </c>
      <c r="N140" s="52" t="s">
        <v>60</v>
      </c>
      <c r="O140" s="51" t="str">
        <f>IF($A140="PLAI-adapté",IF($M$7=2,VLOOKUP($N140,Donnees!$G$6:$K$11,5,0),VLOOKUP($N140,Donnees!$G$6:$K$11,4,0)),"")</f>
        <v/>
      </c>
      <c r="P140" s="53" t="str">
        <f t="shared" si="24"/>
        <v/>
      </c>
      <c r="Q140" s="54" t="str">
        <f t="shared" si="20"/>
        <v/>
      </c>
      <c r="R140" s="39"/>
      <c r="S140" s="34"/>
      <c r="T140" s="34"/>
      <c r="U140" s="34"/>
      <c r="V140" s="34"/>
      <c r="W140" s="34"/>
      <c r="X140" s="34"/>
      <c r="Y140" s="34"/>
    </row>
    <row r="141" spans="1:26">
      <c r="A141" s="102"/>
      <c r="B141" s="43"/>
      <c r="C141" s="62"/>
      <c r="D141" s="62"/>
      <c r="E141" s="62"/>
      <c r="F141" s="45"/>
      <c r="G141" s="46"/>
      <c r="H141" s="64"/>
      <c r="I141" s="48" t="b">
        <f t="shared" si="22"/>
        <v>0</v>
      </c>
      <c r="J141" s="49" t="e">
        <f>VLOOKUP(G141,'4. Fiche prépa conv APL_RS'!$B$29:$H$35,IF(LEFT(A141,3)="PLS",6,IF(LEFT(A141,4)="PLUS",2,IF(LEFT(A141,4)="PLAI",4))))</f>
        <v>#N/A</v>
      </c>
      <c r="K141" s="50"/>
      <c r="L141" s="50"/>
      <c r="M141" s="51">
        <f t="shared" si="23"/>
        <v>0</v>
      </c>
      <c r="N141" s="52" t="s">
        <v>60</v>
      </c>
      <c r="O141" s="51" t="str">
        <f>IF($A141="PLAI-adapté",IF($M$7=2,VLOOKUP($N141,Donnees!$G$6:$K$11,5,0),VLOOKUP($N141,Donnees!$G$6:$K$11,4,0)),"")</f>
        <v/>
      </c>
      <c r="P141" s="53" t="str">
        <f t="shared" si="24"/>
        <v/>
      </c>
      <c r="Q141" s="54" t="str">
        <f t="shared" si="20"/>
        <v/>
      </c>
      <c r="R141" s="39"/>
      <c r="S141" s="34"/>
      <c r="T141" s="34"/>
      <c r="U141" s="34"/>
      <c r="V141" s="34"/>
      <c r="W141" s="34"/>
      <c r="X141" s="34"/>
      <c r="Y141" s="34"/>
    </row>
    <row r="142" spans="1:26">
      <c r="A142" s="102"/>
      <c r="B142" s="43"/>
      <c r="C142" s="62"/>
      <c r="D142" s="62"/>
      <c r="E142" s="62"/>
      <c r="F142" s="45"/>
      <c r="G142" s="46"/>
      <c r="H142" s="64"/>
      <c r="I142" s="48" t="b">
        <f t="shared" si="22"/>
        <v>0</v>
      </c>
      <c r="J142" s="49" t="e">
        <f>VLOOKUP(G142,'4. Fiche prépa conv APL_RS'!$B$29:$H$35,IF(LEFT(A142,3)="PLS",6,IF(LEFT(A142,4)="PLUS",2,IF(LEFT(A142,4)="PLAI",4))))</f>
        <v>#N/A</v>
      </c>
      <c r="K142" s="50"/>
      <c r="L142" s="50"/>
      <c r="M142" s="51">
        <f t="shared" si="23"/>
        <v>0</v>
      </c>
      <c r="N142" s="52" t="s">
        <v>60</v>
      </c>
      <c r="O142" s="51" t="str">
        <f>IF($A142="PLAI-adapté",IF($M$7=2,VLOOKUP($N142,Donnees!$G$6:$K$11,5,0),VLOOKUP($N142,Donnees!$G$6:$K$11,4,0)),"")</f>
        <v/>
      </c>
      <c r="P142" s="53" t="str">
        <f t="shared" si="24"/>
        <v/>
      </c>
      <c r="Q142" s="54" t="str">
        <f t="shared" si="20"/>
        <v/>
      </c>
      <c r="R142" s="39"/>
    </row>
    <row r="143" spans="1:26">
      <c r="A143" s="102"/>
      <c r="B143" s="43"/>
      <c r="C143" s="62"/>
      <c r="D143" s="62"/>
      <c r="E143" s="62"/>
      <c r="F143" s="45"/>
      <c r="G143" s="46"/>
      <c r="H143" s="64"/>
      <c r="I143" s="48" t="b">
        <f t="shared" ref="I143:I164" si="25">IF($D$5="Acquisition-amélioration",IF(G143="T1",IF(H143&lt;16.2,"plan à contrôler",""),IF(G143="T1'",IF(H143&lt;18,"plan à contrôler",""),IF(G143="T1 bis",IF(H143&lt;27,"plan à contrôler",""),IF(G143="T2",IF(H143&lt;45.4,"plan à contrôler",""),IF(G143="T3",IF(H143&lt;54,"plan à contrôler",""),IF(G143="T4",IF(H143&lt;66.6,"plan à contrôler",""),IF(G143="T5",IF(H143&lt;79.2,"plan à contrôler","")))))))),IF(G143="T1",IF(H143&lt;18,"plan à contrôler",""),IF(G143="T1'",IF(H143&lt;20,"plan à contrôler",""),IF(G143="T1 bis",IF(H143&lt;30,"plan à contrôler",""),IF(G143="T2",IF(H143&lt;46,"plan à contrôler",""),IF(G143="T3",IF(H143&lt;60,"plan à contrôler",""),IF(G143="T4",IF(H143&lt;74,"plan à contrôler",""),IF(G143="T5",IF(H143&lt;88,"plan à contrôler","")))))))))</f>
        <v>0</v>
      </c>
      <c r="J143" s="49" t="e">
        <f>VLOOKUP(G143,'4. Fiche prépa conv APL_RS'!$B$29:$H$35,IF(LEFT(A143,3)="PLS",6,IF(LEFT(A143,4)="PLUS",2,IF(LEFT(A143,4)="PLAI",4))))</f>
        <v>#N/A</v>
      </c>
      <c r="K143" s="50"/>
      <c r="L143" s="50"/>
      <c r="M143" s="51">
        <f t="shared" ref="M143:M164" si="26">K143+L143</f>
        <v>0</v>
      </c>
      <c r="N143" s="52" t="s">
        <v>60</v>
      </c>
      <c r="O143" s="51" t="str">
        <f>IF($A143="PLAI-adapté",IF($M$7=2,VLOOKUP($N143,Donnees!$G$6:$K$11,5,0),VLOOKUP($N143,Donnees!$G$6:$K$11,4,0)),"")</f>
        <v/>
      </c>
      <c r="P143" s="53" t="str">
        <f t="shared" ref="P143:P164" si="27">IF(A143="PLAI-adapté",IF(J143&lt;=O143, J143,O143),"")</f>
        <v/>
      </c>
      <c r="Q143" s="54" t="str">
        <f t="shared" si="20"/>
        <v/>
      </c>
      <c r="R143" s="39"/>
    </row>
    <row r="144" spans="1:26">
      <c r="A144" s="102"/>
      <c r="B144" s="43"/>
      <c r="C144" s="62"/>
      <c r="D144" s="62"/>
      <c r="E144" s="62"/>
      <c r="F144" s="45"/>
      <c r="G144" s="46"/>
      <c r="H144" s="64"/>
      <c r="I144" s="48" t="b">
        <f t="shared" si="25"/>
        <v>0</v>
      </c>
      <c r="J144" s="49" t="e">
        <f>VLOOKUP(G144,'4. Fiche prépa conv APL_RS'!$B$29:$H$35,IF(LEFT(A144,3)="PLS",6,IF(LEFT(A144,4)="PLUS",2,IF(LEFT(A144,4)="PLAI",4))))</f>
        <v>#N/A</v>
      </c>
      <c r="K144" s="50"/>
      <c r="L144" s="50"/>
      <c r="M144" s="51">
        <f t="shared" si="26"/>
        <v>0</v>
      </c>
      <c r="N144" s="52" t="s">
        <v>60</v>
      </c>
      <c r="O144" s="51" t="str">
        <f>IF($A144="PLAI-adapté",IF($M$7=2,VLOOKUP($N144,Donnees!$G$6:$K$11,5,0),VLOOKUP($N144,Donnees!$G$6:$K$11,4,0)),"")</f>
        <v/>
      </c>
      <c r="P144" s="53" t="str">
        <f t="shared" si="27"/>
        <v/>
      </c>
      <c r="Q144" s="54" t="str">
        <f t="shared" ref="Q144:Q163" si="28">IFERROR(IF(A144="PLAI-adapté",IF(P144&lt;K144,"valeur redevance pratiquée à revoir","OK"),IF(J144&lt;K144,"valeur redevance pratiquée à revoir","OK")),"")</f>
        <v/>
      </c>
      <c r="R144" s="39"/>
    </row>
    <row r="145" spans="1:18">
      <c r="A145" s="102"/>
      <c r="B145" s="43"/>
      <c r="C145" s="62"/>
      <c r="D145" s="62"/>
      <c r="E145" s="62"/>
      <c r="F145" s="45"/>
      <c r="G145" s="46"/>
      <c r="H145" s="64"/>
      <c r="I145" s="48" t="b">
        <f t="shared" si="25"/>
        <v>0</v>
      </c>
      <c r="J145" s="49" t="e">
        <f>VLOOKUP(G145,'4. Fiche prépa conv APL_RS'!$B$29:$H$35,IF(LEFT(A145,3)="PLS",6,IF(LEFT(A145,4)="PLUS",2,IF(LEFT(A145,4)="PLAI",4))))</f>
        <v>#N/A</v>
      </c>
      <c r="K145" s="50"/>
      <c r="L145" s="50"/>
      <c r="M145" s="51">
        <f t="shared" si="26"/>
        <v>0</v>
      </c>
      <c r="N145" s="52" t="s">
        <v>60</v>
      </c>
      <c r="O145" s="51" t="str">
        <f>IF($A145="PLAI-adapté",IF($M$7=2,VLOOKUP($N145,Donnees!$G$6:$K$11,5,0),VLOOKUP($N145,Donnees!$G$6:$K$11,4,0)),"")</f>
        <v/>
      </c>
      <c r="P145" s="53" t="str">
        <f t="shared" si="27"/>
        <v/>
      </c>
      <c r="Q145" s="54" t="str">
        <f t="shared" si="28"/>
        <v/>
      </c>
      <c r="R145" s="39"/>
    </row>
    <row r="146" spans="1:18">
      <c r="A146" s="102"/>
      <c r="B146" s="43"/>
      <c r="C146" s="62"/>
      <c r="D146" s="62"/>
      <c r="E146" s="62"/>
      <c r="F146" s="45"/>
      <c r="G146" s="46"/>
      <c r="H146" s="64"/>
      <c r="I146" s="48" t="b">
        <f t="shared" si="25"/>
        <v>0</v>
      </c>
      <c r="J146" s="49" t="e">
        <f>VLOOKUP(G146,'4. Fiche prépa conv APL_RS'!$B$29:$H$35,IF(LEFT(A146,3)="PLS",6,IF(LEFT(A146,4)="PLUS",2,IF(LEFT(A146,4)="PLAI",4))))</f>
        <v>#N/A</v>
      </c>
      <c r="K146" s="50"/>
      <c r="L146" s="50"/>
      <c r="M146" s="51">
        <f t="shared" si="26"/>
        <v>0</v>
      </c>
      <c r="N146" s="52" t="s">
        <v>60</v>
      </c>
      <c r="O146" s="51" t="str">
        <f>IF($A146="PLAI-adapté",IF($M$7=2,VLOOKUP($N146,Donnees!$G$6:$K$11,5,0),VLOOKUP($N146,Donnees!$G$6:$K$11,4,0)),"")</f>
        <v/>
      </c>
      <c r="P146" s="53" t="str">
        <f t="shared" si="27"/>
        <v/>
      </c>
      <c r="Q146" s="54" t="str">
        <f t="shared" si="28"/>
        <v/>
      </c>
      <c r="R146" s="39"/>
    </row>
    <row r="147" spans="1:18">
      <c r="A147" s="102"/>
      <c r="B147" s="43"/>
      <c r="C147" s="62"/>
      <c r="D147" s="62"/>
      <c r="E147" s="62"/>
      <c r="F147" s="45"/>
      <c r="G147" s="46"/>
      <c r="H147" s="64"/>
      <c r="I147" s="48" t="b">
        <f t="shared" si="25"/>
        <v>0</v>
      </c>
      <c r="J147" s="49" t="e">
        <f>VLOOKUP(G147,'4. Fiche prépa conv APL_RS'!$B$29:$H$35,IF(LEFT(A147,3)="PLS",6,IF(LEFT(A147,4)="PLUS",2,IF(LEFT(A147,4)="PLAI",4))))</f>
        <v>#N/A</v>
      </c>
      <c r="K147" s="50"/>
      <c r="L147" s="50"/>
      <c r="M147" s="51">
        <f t="shared" si="26"/>
        <v>0</v>
      </c>
      <c r="N147" s="52" t="s">
        <v>60</v>
      </c>
      <c r="O147" s="51" t="str">
        <f>IF($A147="PLAI-adapté",IF($M$7=2,VLOOKUP($N147,Donnees!$G$6:$K$11,5,0),VLOOKUP($N147,Donnees!$G$6:$K$11,4,0)),"")</f>
        <v/>
      </c>
      <c r="P147" s="53" t="str">
        <f t="shared" si="27"/>
        <v/>
      </c>
      <c r="Q147" s="54" t="str">
        <f t="shared" si="28"/>
        <v/>
      </c>
      <c r="R147" s="39"/>
    </row>
    <row r="148" spans="1:18">
      <c r="A148" s="102"/>
      <c r="B148" s="43"/>
      <c r="C148" s="62"/>
      <c r="D148" s="62"/>
      <c r="E148" s="62"/>
      <c r="F148" s="45"/>
      <c r="G148" s="46"/>
      <c r="H148" s="64"/>
      <c r="I148" s="48" t="b">
        <f t="shared" si="25"/>
        <v>0</v>
      </c>
      <c r="J148" s="49" t="e">
        <f>VLOOKUP(G148,'4. Fiche prépa conv APL_RS'!$B$29:$H$35,IF(LEFT(A148,3)="PLS",6,IF(LEFT(A148,4)="PLUS",2,IF(LEFT(A148,4)="PLAI",4))))</f>
        <v>#N/A</v>
      </c>
      <c r="K148" s="50"/>
      <c r="L148" s="50"/>
      <c r="M148" s="51">
        <f t="shared" si="26"/>
        <v>0</v>
      </c>
      <c r="N148" s="52" t="s">
        <v>60</v>
      </c>
      <c r="O148" s="51" t="str">
        <f>IF($A148="PLAI-adapté",IF($M$7=2,VLOOKUP($N148,Donnees!$G$6:$K$11,5,0),VLOOKUP($N148,Donnees!$G$6:$K$11,4,0)),"")</f>
        <v/>
      </c>
      <c r="P148" s="53" t="str">
        <f t="shared" si="27"/>
        <v/>
      </c>
      <c r="Q148" s="54" t="str">
        <f t="shared" si="28"/>
        <v/>
      </c>
      <c r="R148" s="39"/>
    </row>
    <row r="149" spans="1:18">
      <c r="A149" s="102"/>
      <c r="B149" s="43"/>
      <c r="C149" s="62"/>
      <c r="D149" s="62"/>
      <c r="E149" s="62"/>
      <c r="F149" s="45"/>
      <c r="G149" s="46"/>
      <c r="H149" s="64"/>
      <c r="I149" s="48" t="b">
        <f t="shared" si="25"/>
        <v>0</v>
      </c>
      <c r="J149" s="49" t="e">
        <f>VLOOKUP(G149,'4. Fiche prépa conv APL_RS'!$B$29:$H$35,IF(LEFT(A149,3)="PLS",6,IF(LEFT(A149,4)="PLUS",2,IF(LEFT(A149,4)="PLAI",4))))</f>
        <v>#N/A</v>
      </c>
      <c r="K149" s="50"/>
      <c r="L149" s="50"/>
      <c r="M149" s="51">
        <f t="shared" si="26"/>
        <v>0</v>
      </c>
      <c r="N149" s="52" t="s">
        <v>60</v>
      </c>
      <c r="O149" s="51" t="str">
        <f>IF($A149="PLAI-adapté",IF($M$7=2,VLOOKUP($N149,Donnees!$G$6:$K$11,5,0),VLOOKUP($N149,Donnees!$G$6:$K$11,4,0)),"")</f>
        <v/>
      </c>
      <c r="P149" s="53" t="str">
        <f t="shared" si="27"/>
        <v/>
      </c>
      <c r="Q149" s="54" t="str">
        <f t="shared" si="28"/>
        <v/>
      </c>
      <c r="R149" s="39"/>
    </row>
    <row r="150" spans="1:18">
      <c r="A150" s="102"/>
      <c r="B150" s="43"/>
      <c r="C150" s="62"/>
      <c r="D150" s="62"/>
      <c r="E150" s="62"/>
      <c r="F150" s="45"/>
      <c r="G150" s="46"/>
      <c r="H150" s="64"/>
      <c r="I150" s="48" t="b">
        <f t="shared" si="25"/>
        <v>0</v>
      </c>
      <c r="J150" s="49" t="e">
        <f>VLOOKUP(G150,'4. Fiche prépa conv APL_RS'!$B$29:$H$35,IF(LEFT(A150,3)="PLS",6,IF(LEFT(A150,4)="PLUS",2,IF(LEFT(A150,4)="PLAI",4))))</f>
        <v>#N/A</v>
      </c>
      <c r="K150" s="50"/>
      <c r="L150" s="50"/>
      <c r="M150" s="51">
        <f t="shared" si="26"/>
        <v>0</v>
      </c>
      <c r="N150" s="52" t="s">
        <v>60</v>
      </c>
      <c r="O150" s="51" t="str">
        <f>IF($A150="PLAI-adapté",IF($M$7=2,VLOOKUP($N150,Donnees!$G$6:$K$11,5,0),VLOOKUP($N150,Donnees!$G$6:$K$11,4,0)),"")</f>
        <v/>
      </c>
      <c r="P150" s="53" t="str">
        <f t="shared" si="27"/>
        <v/>
      </c>
      <c r="Q150" s="54" t="str">
        <f t="shared" si="28"/>
        <v/>
      </c>
      <c r="R150" s="39"/>
    </row>
    <row r="151" spans="1:18">
      <c r="A151" s="102"/>
      <c r="B151" s="43"/>
      <c r="C151" s="62"/>
      <c r="D151" s="62"/>
      <c r="E151" s="62"/>
      <c r="F151" s="45"/>
      <c r="G151" s="46"/>
      <c r="H151" s="64"/>
      <c r="I151" s="48" t="b">
        <f t="shared" si="25"/>
        <v>0</v>
      </c>
      <c r="J151" s="49" t="e">
        <f>VLOOKUP(G151,'4. Fiche prépa conv APL_RS'!$B$29:$H$35,IF(LEFT(A151,3)="PLS",6,IF(LEFT(A151,4)="PLUS",2,IF(LEFT(A151,4)="PLAI",4))))</f>
        <v>#N/A</v>
      </c>
      <c r="K151" s="50"/>
      <c r="L151" s="50"/>
      <c r="M151" s="51">
        <f t="shared" si="26"/>
        <v>0</v>
      </c>
      <c r="N151" s="52" t="s">
        <v>60</v>
      </c>
      <c r="O151" s="51" t="str">
        <f>IF($A151="PLAI-adapté",IF($M$7=2,VLOOKUP($N151,Donnees!$G$6:$K$11,5,0),VLOOKUP($N151,Donnees!$G$6:$K$11,4,0)),"")</f>
        <v/>
      </c>
      <c r="P151" s="53" t="str">
        <f t="shared" si="27"/>
        <v/>
      </c>
      <c r="Q151" s="54" t="str">
        <f t="shared" si="28"/>
        <v/>
      </c>
      <c r="R151" s="39"/>
    </row>
    <row r="152" spans="1:18">
      <c r="A152" s="102"/>
      <c r="B152" s="43"/>
      <c r="C152" s="62"/>
      <c r="D152" s="62"/>
      <c r="E152" s="62"/>
      <c r="F152" s="45"/>
      <c r="G152" s="46"/>
      <c r="H152" s="64"/>
      <c r="I152" s="48" t="b">
        <f t="shared" si="25"/>
        <v>0</v>
      </c>
      <c r="J152" s="49" t="e">
        <f>VLOOKUP(G152,'4. Fiche prépa conv APL_RS'!$B$29:$H$35,IF(LEFT(A152,3)="PLS",6,IF(LEFT(A152,4)="PLUS",2,IF(LEFT(A152,4)="PLAI",4))))</f>
        <v>#N/A</v>
      </c>
      <c r="K152" s="50"/>
      <c r="L152" s="50"/>
      <c r="M152" s="51">
        <f t="shared" si="26"/>
        <v>0</v>
      </c>
      <c r="N152" s="52" t="s">
        <v>60</v>
      </c>
      <c r="O152" s="51" t="str">
        <f>IF($A152="PLAI-adapté",IF($M$7=2,VLOOKUP($N152,Donnees!$G$6:$K$11,5,0),VLOOKUP($N152,Donnees!$G$6:$K$11,4,0)),"")</f>
        <v/>
      </c>
      <c r="P152" s="53" t="str">
        <f t="shared" si="27"/>
        <v/>
      </c>
      <c r="Q152" s="54" t="str">
        <f t="shared" si="28"/>
        <v/>
      </c>
      <c r="R152" s="39"/>
    </row>
    <row r="153" spans="1:18">
      <c r="A153" s="102"/>
      <c r="B153" s="43"/>
      <c r="C153" s="62"/>
      <c r="D153" s="62"/>
      <c r="E153" s="62"/>
      <c r="F153" s="45"/>
      <c r="G153" s="46"/>
      <c r="H153" s="64"/>
      <c r="I153" s="48" t="b">
        <f t="shared" si="25"/>
        <v>0</v>
      </c>
      <c r="J153" s="49" t="e">
        <f>VLOOKUP(G153,'4. Fiche prépa conv APL_RS'!$B$29:$H$35,IF(LEFT(A153,3)="PLS",6,IF(LEFT(A153,4)="PLUS",2,IF(LEFT(A153,4)="PLAI",4))))</f>
        <v>#N/A</v>
      </c>
      <c r="K153" s="50"/>
      <c r="L153" s="50"/>
      <c r="M153" s="51">
        <f t="shared" si="26"/>
        <v>0</v>
      </c>
      <c r="N153" s="52" t="s">
        <v>60</v>
      </c>
      <c r="O153" s="51" t="str">
        <f>IF($A153="PLAI-adapté",IF($M$7=2,VLOOKUP($N153,Donnees!$G$6:$K$11,5,0),VLOOKUP($N153,Donnees!$G$6:$K$11,4,0)),"")</f>
        <v/>
      </c>
      <c r="P153" s="53" t="str">
        <f t="shared" si="27"/>
        <v/>
      </c>
      <c r="Q153" s="54" t="str">
        <f t="shared" si="28"/>
        <v/>
      </c>
      <c r="R153" s="39"/>
    </row>
    <row r="154" spans="1:18">
      <c r="A154" s="102"/>
      <c r="B154" s="43"/>
      <c r="C154" s="62"/>
      <c r="D154" s="62"/>
      <c r="E154" s="62"/>
      <c r="F154" s="45"/>
      <c r="G154" s="46"/>
      <c r="H154" s="64"/>
      <c r="I154" s="48" t="b">
        <f t="shared" si="25"/>
        <v>0</v>
      </c>
      <c r="J154" s="49" t="e">
        <f>VLOOKUP(G154,'4. Fiche prépa conv APL_RS'!$B$29:$H$35,IF(LEFT(A154,3)="PLS",6,IF(LEFT(A154,4)="PLUS",2,IF(LEFT(A154,4)="PLAI",4))))</f>
        <v>#N/A</v>
      </c>
      <c r="K154" s="50"/>
      <c r="L154" s="50"/>
      <c r="M154" s="51">
        <f t="shared" si="26"/>
        <v>0</v>
      </c>
      <c r="N154" s="52" t="s">
        <v>60</v>
      </c>
      <c r="O154" s="51" t="str">
        <f>IF($A154="PLAI-adapté",IF($M$7=2,VLOOKUP($N154,Donnees!$G$6:$K$11,5,0),VLOOKUP($N154,Donnees!$G$6:$K$11,4,0)),"")</f>
        <v/>
      </c>
      <c r="P154" s="53" t="str">
        <f t="shared" si="27"/>
        <v/>
      </c>
      <c r="Q154" s="54" t="str">
        <f t="shared" si="28"/>
        <v/>
      </c>
      <c r="R154" s="39"/>
    </row>
    <row r="155" spans="1:18">
      <c r="A155" s="102"/>
      <c r="B155" s="43"/>
      <c r="C155" s="62"/>
      <c r="D155" s="62"/>
      <c r="E155" s="62"/>
      <c r="F155" s="45"/>
      <c r="G155" s="46"/>
      <c r="H155" s="64"/>
      <c r="I155" s="48" t="b">
        <f t="shared" si="25"/>
        <v>0</v>
      </c>
      <c r="J155" s="49" t="e">
        <f>VLOOKUP(G155,'4. Fiche prépa conv APL_RS'!$B$29:$H$35,IF(LEFT(A155,3)="PLS",6,IF(LEFT(A155,4)="PLUS",2,IF(LEFT(A155,4)="PLAI",4))))</f>
        <v>#N/A</v>
      </c>
      <c r="K155" s="50"/>
      <c r="L155" s="50"/>
      <c r="M155" s="51">
        <f t="shared" si="26"/>
        <v>0</v>
      </c>
      <c r="N155" s="52" t="s">
        <v>60</v>
      </c>
      <c r="O155" s="51" t="str">
        <f>IF($A155="PLAI-adapté",IF($M$7=2,VLOOKUP($N155,Donnees!$G$6:$K$11,5,0),VLOOKUP($N155,Donnees!$G$6:$K$11,4,0)),"")</f>
        <v/>
      </c>
      <c r="P155" s="53" t="str">
        <f t="shared" si="27"/>
        <v/>
      </c>
      <c r="Q155" s="54" t="str">
        <f t="shared" si="28"/>
        <v/>
      </c>
      <c r="R155" s="39"/>
    </row>
    <row r="156" spans="1:18">
      <c r="A156" s="102"/>
      <c r="B156" s="43"/>
      <c r="C156" s="62"/>
      <c r="D156" s="62"/>
      <c r="E156" s="62"/>
      <c r="F156" s="45"/>
      <c r="G156" s="46"/>
      <c r="H156" s="64"/>
      <c r="I156" s="48" t="b">
        <f t="shared" si="25"/>
        <v>0</v>
      </c>
      <c r="J156" s="49" t="e">
        <f>VLOOKUP(G156,'4. Fiche prépa conv APL_RS'!$B$29:$H$35,IF(LEFT(A156,3)="PLS",6,IF(LEFT(A156,4)="PLUS",2,IF(LEFT(A156,4)="PLAI",4))))</f>
        <v>#N/A</v>
      </c>
      <c r="K156" s="50"/>
      <c r="L156" s="50"/>
      <c r="M156" s="51">
        <f t="shared" si="26"/>
        <v>0</v>
      </c>
      <c r="N156" s="52" t="s">
        <v>60</v>
      </c>
      <c r="O156" s="51" t="str">
        <f>IF($A156="PLAI-adapté",IF($M$7=2,VLOOKUP($N156,Donnees!$G$6:$K$11,5,0),VLOOKUP($N156,Donnees!$G$6:$K$11,4,0)),"")</f>
        <v/>
      </c>
      <c r="P156" s="53" t="str">
        <f t="shared" si="27"/>
        <v/>
      </c>
      <c r="Q156" s="54" t="str">
        <f t="shared" si="28"/>
        <v/>
      </c>
      <c r="R156" s="39"/>
    </row>
    <row r="157" spans="1:18">
      <c r="A157" s="102"/>
      <c r="B157" s="43"/>
      <c r="C157" s="62"/>
      <c r="D157" s="62"/>
      <c r="E157" s="62"/>
      <c r="F157" s="45"/>
      <c r="G157" s="46"/>
      <c r="H157" s="64"/>
      <c r="I157" s="48" t="b">
        <f t="shared" si="25"/>
        <v>0</v>
      </c>
      <c r="J157" s="49" t="e">
        <f>VLOOKUP(G157,'4. Fiche prépa conv APL_RS'!$B$29:$H$35,IF(LEFT(A157,3)="PLS",6,IF(LEFT(A157,4)="PLUS",2,IF(LEFT(A157,4)="PLAI",4))))</f>
        <v>#N/A</v>
      </c>
      <c r="K157" s="50"/>
      <c r="L157" s="50"/>
      <c r="M157" s="51">
        <f t="shared" si="26"/>
        <v>0</v>
      </c>
      <c r="N157" s="52" t="s">
        <v>60</v>
      </c>
      <c r="O157" s="51" t="str">
        <f>IF($A157="PLAI-adapté",IF($M$7=2,VLOOKUP($N157,Donnees!$G$6:$K$11,5,0),VLOOKUP($N157,Donnees!$G$6:$K$11,4,0)),"")</f>
        <v/>
      </c>
      <c r="P157" s="53" t="str">
        <f t="shared" si="27"/>
        <v/>
      </c>
      <c r="Q157" s="54" t="str">
        <f t="shared" si="28"/>
        <v/>
      </c>
      <c r="R157" s="39"/>
    </row>
    <row r="158" spans="1:18">
      <c r="A158" s="102"/>
      <c r="B158" s="43"/>
      <c r="C158" s="62"/>
      <c r="D158" s="62"/>
      <c r="E158" s="62"/>
      <c r="F158" s="45"/>
      <c r="G158" s="46"/>
      <c r="H158" s="64"/>
      <c r="I158" s="48" t="b">
        <f t="shared" si="25"/>
        <v>0</v>
      </c>
      <c r="J158" s="49" t="e">
        <f>VLOOKUP(G158,'4. Fiche prépa conv APL_RS'!$B$29:$H$35,IF(LEFT(A158,3)="PLS",6,IF(LEFT(A158,4)="PLUS",2,IF(LEFT(A158,4)="PLAI",4))))</f>
        <v>#N/A</v>
      </c>
      <c r="K158" s="50"/>
      <c r="L158" s="50"/>
      <c r="M158" s="51">
        <f t="shared" si="26"/>
        <v>0</v>
      </c>
      <c r="N158" s="52" t="s">
        <v>60</v>
      </c>
      <c r="O158" s="51" t="str">
        <f>IF($A158="PLAI-adapté",IF($M$7=2,VLOOKUP($N158,Donnees!$G$6:$K$11,5,0),VLOOKUP($N158,Donnees!$G$6:$K$11,4,0)),"")</f>
        <v/>
      </c>
      <c r="P158" s="53" t="str">
        <f t="shared" si="27"/>
        <v/>
      </c>
      <c r="Q158" s="54" t="str">
        <f t="shared" si="28"/>
        <v/>
      </c>
      <c r="R158" s="39"/>
    </row>
    <row r="159" spans="1:18">
      <c r="A159" s="102"/>
      <c r="B159" s="43"/>
      <c r="C159" s="62"/>
      <c r="D159" s="62"/>
      <c r="E159" s="62"/>
      <c r="F159" s="45"/>
      <c r="G159" s="46"/>
      <c r="H159" s="64"/>
      <c r="I159" s="48" t="b">
        <f t="shared" si="25"/>
        <v>0</v>
      </c>
      <c r="J159" s="49" t="e">
        <f>VLOOKUP(G159,'4. Fiche prépa conv APL_RS'!$B$29:$H$35,IF(LEFT(A159,3)="PLS",6,IF(LEFT(A159,4)="PLUS",2,IF(LEFT(A159,4)="PLAI",4))))</f>
        <v>#N/A</v>
      </c>
      <c r="K159" s="50"/>
      <c r="L159" s="50"/>
      <c r="M159" s="51">
        <f t="shared" si="26"/>
        <v>0</v>
      </c>
      <c r="N159" s="52" t="s">
        <v>60</v>
      </c>
      <c r="O159" s="51" t="str">
        <f>IF($A159="PLAI-adapté",IF($M$7=2,VLOOKUP($N159,Donnees!$G$6:$K$11,5,0),VLOOKUP($N159,Donnees!$G$6:$K$11,4,0)),"")</f>
        <v/>
      </c>
      <c r="P159" s="53" t="str">
        <f t="shared" si="27"/>
        <v/>
      </c>
      <c r="Q159" s="54" t="str">
        <f t="shared" si="28"/>
        <v/>
      </c>
      <c r="R159" s="39"/>
    </row>
    <row r="160" spans="1:18">
      <c r="A160" s="102"/>
      <c r="B160" s="43"/>
      <c r="C160" s="62"/>
      <c r="D160" s="62"/>
      <c r="E160" s="62"/>
      <c r="F160" s="45"/>
      <c r="G160" s="46"/>
      <c r="H160" s="64"/>
      <c r="I160" s="48" t="b">
        <f t="shared" si="25"/>
        <v>0</v>
      </c>
      <c r="J160" s="49" t="e">
        <f>VLOOKUP(G160,'4. Fiche prépa conv APL_RS'!$B$29:$H$35,IF(LEFT(A160,3)="PLS",6,IF(LEFT(A160,4)="PLUS",2,IF(LEFT(A160,4)="PLAI",4))))</f>
        <v>#N/A</v>
      </c>
      <c r="K160" s="50"/>
      <c r="L160" s="50"/>
      <c r="M160" s="51">
        <f t="shared" si="26"/>
        <v>0</v>
      </c>
      <c r="N160" s="52" t="s">
        <v>60</v>
      </c>
      <c r="O160" s="51" t="str">
        <f>IF($A160="PLAI-adapté",IF($M$7=2,VLOOKUP($N160,Donnees!$G$6:$K$11,5,0),VLOOKUP($N160,Donnees!$G$6:$K$11,4,0)),"")</f>
        <v/>
      </c>
      <c r="P160" s="53" t="str">
        <f t="shared" si="27"/>
        <v/>
      </c>
      <c r="Q160" s="54" t="str">
        <f t="shared" si="28"/>
        <v/>
      </c>
      <c r="R160" s="39"/>
    </row>
    <row r="161" spans="1:41">
      <c r="A161" s="102"/>
      <c r="B161" s="43"/>
      <c r="C161" s="62"/>
      <c r="D161" s="62"/>
      <c r="E161" s="62"/>
      <c r="F161" s="45"/>
      <c r="G161" s="46"/>
      <c r="H161" s="64"/>
      <c r="I161" s="48" t="b">
        <f t="shared" si="25"/>
        <v>0</v>
      </c>
      <c r="J161" s="49" t="e">
        <f>VLOOKUP(G161,'4. Fiche prépa conv APL_RS'!$B$29:$H$35,IF(LEFT(A161,3)="PLS",6,IF(LEFT(A161,4)="PLUS",2,IF(LEFT(A161,4)="PLAI",4))))</f>
        <v>#N/A</v>
      </c>
      <c r="K161" s="50"/>
      <c r="L161" s="50"/>
      <c r="M161" s="51">
        <f t="shared" si="26"/>
        <v>0</v>
      </c>
      <c r="N161" s="52" t="s">
        <v>60</v>
      </c>
      <c r="O161" s="51" t="str">
        <f>IF($A161="PLAI-adapté",IF($M$7=2,VLOOKUP($N161,Donnees!$G$6:$K$11,5,0),VLOOKUP($N161,Donnees!$G$6:$K$11,4,0)),"")</f>
        <v/>
      </c>
      <c r="P161" s="53" t="str">
        <f t="shared" si="27"/>
        <v/>
      </c>
      <c r="Q161" s="54" t="str">
        <f t="shared" si="28"/>
        <v/>
      </c>
      <c r="R161" s="39"/>
    </row>
    <row r="162" spans="1:41">
      <c r="A162" s="102"/>
      <c r="B162" s="43"/>
      <c r="C162" s="62"/>
      <c r="D162" s="62"/>
      <c r="E162" s="62"/>
      <c r="F162" s="45"/>
      <c r="G162" s="46"/>
      <c r="H162" s="64"/>
      <c r="I162" s="48" t="b">
        <f t="shared" si="25"/>
        <v>0</v>
      </c>
      <c r="J162" s="49" t="e">
        <f>VLOOKUP(G162,'4. Fiche prépa conv APL_RS'!$B$29:$H$35,IF(LEFT(A162,3)="PLS",6,IF(LEFT(A162,4)="PLUS",2,IF(LEFT(A162,4)="PLAI",4))))</f>
        <v>#N/A</v>
      </c>
      <c r="K162" s="50"/>
      <c r="L162" s="50"/>
      <c r="M162" s="51">
        <f t="shared" si="26"/>
        <v>0</v>
      </c>
      <c r="N162" s="52" t="s">
        <v>60</v>
      </c>
      <c r="O162" s="51" t="str">
        <f>IF($A162="PLAI-adapté",IF($M$7=2,VLOOKUP($N162,Donnees!$G$6:$K$11,5,0),VLOOKUP($N162,Donnees!$G$6:$K$11,4,0)),"")</f>
        <v/>
      </c>
      <c r="P162" s="53" t="str">
        <f t="shared" si="27"/>
        <v/>
      </c>
      <c r="Q162" s="54" t="str">
        <f t="shared" si="28"/>
        <v/>
      </c>
      <c r="R162" s="39"/>
    </row>
    <row r="163" spans="1:41">
      <c r="A163" s="102"/>
      <c r="B163" s="43"/>
      <c r="C163" s="62"/>
      <c r="D163" s="62"/>
      <c r="E163" s="62"/>
      <c r="F163" s="45"/>
      <c r="G163" s="46"/>
      <c r="H163" s="64"/>
      <c r="I163" s="48" t="b">
        <f t="shared" si="25"/>
        <v>0</v>
      </c>
      <c r="J163" s="49" t="e">
        <f>VLOOKUP(G163,'4. Fiche prépa conv APL_RS'!$B$29:$H$35,IF(LEFT(A163,3)="PLS",6,IF(LEFT(A163,4)="PLUS",2,IF(LEFT(A163,4)="PLAI",4))))</f>
        <v>#N/A</v>
      </c>
      <c r="K163" s="50"/>
      <c r="L163" s="50"/>
      <c r="M163" s="51">
        <f t="shared" si="26"/>
        <v>0</v>
      </c>
      <c r="N163" s="52" t="s">
        <v>60</v>
      </c>
      <c r="O163" s="51" t="str">
        <f>IF($A163="PLAI-adapté",IF($M$7=2,VLOOKUP($N163,Donnees!$G$6:$K$11,5,0),VLOOKUP($N163,Donnees!$G$6:$K$11,4,0)),"")</f>
        <v/>
      </c>
      <c r="P163" s="53" t="str">
        <f t="shared" si="27"/>
        <v/>
      </c>
      <c r="Q163" s="54" t="str">
        <f t="shared" si="28"/>
        <v/>
      </c>
      <c r="R163" s="39"/>
    </row>
    <row r="164" spans="1:41">
      <c r="A164" s="102"/>
      <c r="B164" s="43"/>
      <c r="C164" s="62"/>
      <c r="D164" s="62"/>
      <c r="E164" s="62"/>
      <c r="F164" s="45"/>
      <c r="G164" s="46"/>
      <c r="H164" s="64"/>
      <c r="I164" s="48" t="b">
        <f t="shared" si="25"/>
        <v>0</v>
      </c>
      <c r="J164" s="49" t="e">
        <f>VLOOKUP(G164,'4. Fiche prépa conv APL_RS'!$B$29:$H$35,IF(LEFT(A164,3)="PLS",6,IF(LEFT(A164,4)="PLUS",2,IF(LEFT(A164,4)="PLAI",4))))</f>
        <v>#N/A</v>
      </c>
      <c r="K164" s="50"/>
      <c r="L164" s="50"/>
      <c r="M164" s="51">
        <f t="shared" si="26"/>
        <v>0</v>
      </c>
      <c r="N164" s="52" t="s">
        <v>60</v>
      </c>
      <c r="O164" s="51" t="str">
        <f>IF($A164="PLAI-adapté",IF($M$7=2,VLOOKUP($N164,Donnees!$G$6:$K$11,5,0),VLOOKUP($N164,Donnees!$G$6:$K$11,4,0)),"")</f>
        <v/>
      </c>
      <c r="P164" s="53" t="str">
        <f t="shared" si="27"/>
        <v/>
      </c>
      <c r="Q164" s="54" t="str">
        <f>IFERROR(IF(A164="PLAI-adapté",IF(P164&lt;K164,"valeur redevance pratiquée à revoir","OK"),IF(J164&lt;K164,"valeur redevance pratiquée à revoir","OK")),"")</f>
        <v/>
      </c>
      <c r="R164" s="39"/>
    </row>
    <row r="165" spans="1:41">
      <c r="P165" s="101"/>
    </row>
    <row r="166" spans="1:41">
      <c r="AN166" s="27" t="s">
        <v>62</v>
      </c>
      <c r="AO166" s="27" t="s">
        <v>66</v>
      </c>
    </row>
    <row r="167" spans="1:41">
      <c r="AN167" s="27" t="s">
        <v>57</v>
      </c>
    </row>
    <row r="168" spans="1:41">
      <c r="AN168" s="27" t="s">
        <v>68</v>
      </c>
    </row>
    <row r="169" spans="1:41">
      <c r="AN169" s="27" t="s">
        <v>63</v>
      </c>
    </row>
  </sheetData>
  <sheetProtection algorithmName="SHA-512" hashValue="rk5qL1OcQ5ibCN4a7LRHcZ1rFiYPgNeZ0JNzpTv8vMfOqbhFbaopL3t+8Su+5uZx/nSRCENGPRKzZoq8nGJQVw==" saltValue="Pr13aqQ5mMV0YkjRtJqu6A==" spinCount="100000" sheet="1" objects="1" scenarios="1" formatCells="0" formatColumns="0" formatRows="0" sort="0" autoFilter="0" pivotTables="0"/>
  <autoFilter ref="A14:N14"/>
  <mergeCells count="18">
    <mergeCell ref="Z116:AA116"/>
    <mergeCell ref="Z117:AA117"/>
    <mergeCell ref="Q12:Q14"/>
    <mergeCell ref="D13:P13"/>
    <mergeCell ref="AA23:AB23"/>
    <mergeCell ref="AA25:AB25"/>
    <mergeCell ref="N12:P12"/>
    <mergeCell ref="D7:J7"/>
    <mergeCell ref="D8:J8"/>
    <mergeCell ref="D9:J9"/>
    <mergeCell ref="D10:J10"/>
    <mergeCell ref="A12:I12"/>
    <mergeCell ref="J12:M12"/>
    <mergeCell ref="P3:Q3"/>
    <mergeCell ref="A1:L1"/>
    <mergeCell ref="D4:J4"/>
    <mergeCell ref="D5:G5"/>
    <mergeCell ref="D6:G6"/>
  </mergeCells>
  <conditionalFormatting sqref="U61">
    <cfRule type="cellIs" dxfId="0" priority="2" operator="equal">
      <formula>"""OK"""</formula>
    </cfRule>
  </conditionalFormatting>
  <dataValidations count="8">
    <dataValidation type="list" allowBlank="1" showInputMessage="1" showErrorMessage="1" sqref="A15:A164">
      <formula1>$AN$165:$AN$169</formula1>
      <formula2>0</formula2>
    </dataValidation>
    <dataValidation allowBlank="1" showInputMessage="1" showErrorMessage="1" prompt="Sélectionner le stade d'avancement (agrément, convention APL, solde/clôture)" sqref="A1:L1">
      <formula1>0</formula1>
      <formula2>0</formula2>
    </dataValidation>
    <dataValidation allowBlank="1" showInputMessage="1" showErrorMessage="1" promptTitle="Nom du bailleur" sqref="D9:K9">
      <formula1>0</formula1>
      <formula2>0</formula2>
    </dataValidation>
    <dataValidation type="list" allowBlank="1" showInputMessage="1" showErrorMessage="1" prompt="Sélectionner la commune" sqref="D7:K7">
      <formula1>INDIRECT($D$6)</formula1>
      <formula2>0</formula2>
    </dataValidation>
    <dataValidation type="list" allowBlank="1" showInputMessage="1" showErrorMessage="1" prompt="Sélectionner la nature de l'opération (construction neuve ou acquisition-amélioration)" sqref="D5">
      <formula1>"Construction neuve MOD ,Construction neuve VEFA ,Acquisition-amélioration"</formula1>
      <formula2>0</formula2>
    </dataValidation>
    <dataValidation type="list" allowBlank="1" showInputMessage="1" showErrorMessage="1" prompt="Sélectionner le statut juridique" sqref="B9">
      <formula1>"SA HLM,OPH,ESH,SEM,Autres (SCI,…)"</formula1>
      <formula2>0</formula2>
    </dataValidation>
    <dataValidation type="list" allowBlank="1" showInputMessage="1" showErrorMessage="1" sqref="G15:G164">
      <formula1>$S$15:$S$27</formula1>
      <formula2>0</formula2>
    </dataValidation>
    <dataValidation type="list" showInputMessage="1" showErrorMessage="1" prompt="Sélectionner le département" sqref="D6:G6">
      <formula1>"A renseigner,Paris,Seine_et_Marne,Yvelines,Essonne,Hauts_de_Seine,Seine_Saint_Denis,Val_de_Marne,Val_de_Oise"</formula1>
    </dataValidation>
  </dataValidations>
  <pageMargins left="0.7" right="0.7" top="0.75" bottom="0.75" header="0.51180555555555496" footer="0.51180555555555496"/>
  <pageSetup paperSize="9" scale="29" firstPageNumber="0" orientation="portrait" horizontalDpi="300" verticalDpi="300"/>
  <rowBreaks count="1" manualBreakCount="1">
    <brk id="164" max="16383" man="1"/>
  </rowBreaks>
  <colBreaks count="1" manualBreakCount="1">
    <brk id="1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Donnees!$G$6:$G$11</xm:f>
          </x14:formula1>
          <x14:formula2>
            <xm:f>0</xm:f>
          </x14:formula2>
          <xm:sqref>N15:N164</xm:sqref>
        </x14:dataValidation>
        <x14:dataValidation type="list" allowBlank="1" showInputMessage="1" showErrorMessage="1" prompt="Selectionner le type de logement ">
          <x14:formula1>
            <xm:f>Donnees!$I$82:$I$95</xm:f>
          </x14:formula1>
          <x14:formula2>
            <xm:f>0</xm:f>
          </x14:formula2>
          <xm:sqref>D10:J10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77"/>
  <sheetViews>
    <sheetView topLeftCell="A6" zoomScale="80" zoomScaleNormal="80" workbookViewId="0">
      <selection activeCell="B1" sqref="B1:J1"/>
    </sheetView>
  </sheetViews>
  <sheetFormatPr baseColWidth="10" defaultColWidth="11.42578125" defaultRowHeight="15"/>
  <cols>
    <col min="1" max="1" width="4.85546875" style="108" customWidth="1"/>
    <col min="2" max="2" width="31.85546875" style="108" customWidth="1"/>
    <col min="3" max="3" width="12.7109375" style="108" customWidth="1"/>
    <col min="4" max="4" width="16.28515625" style="108" customWidth="1"/>
    <col min="5" max="5" width="14.140625" style="108" customWidth="1"/>
    <col min="6" max="6" width="14.42578125" style="108" customWidth="1"/>
    <col min="7" max="8" width="12.42578125" style="108" customWidth="1"/>
    <col min="9" max="9" width="13.7109375" style="108" customWidth="1"/>
    <col min="10" max="10" width="15.140625" style="108" customWidth="1"/>
    <col min="11" max="11" width="33" style="108" customWidth="1"/>
    <col min="12" max="12" width="19.7109375" style="108" customWidth="1"/>
    <col min="13" max="13" width="24.42578125" style="109" customWidth="1"/>
    <col min="14" max="14" width="19.42578125" style="109" customWidth="1"/>
    <col min="15" max="15" width="16.42578125" style="109" customWidth="1"/>
    <col min="16" max="20" width="11.42578125" style="109"/>
    <col min="21" max="1024" width="11.42578125" style="108"/>
  </cols>
  <sheetData>
    <row r="1" spans="2:16" ht="26.25" customHeight="1">
      <c r="B1" s="287" t="s">
        <v>1515</v>
      </c>
      <c r="C1" s="287"/>
      <c r="D1" s="287"/>
      <c r="E1" s="287"/>
      <c r="F1" s="287"/>
      <c r="G1" s="287"/>
      <c r="H1" s="287"/>
      <c r="I1" s="287"/>
      <c r="J1" s="287"/>
      <c r="K1" s="110" t="s">
        <v>91</v>
      </c>
      <c r="L1" s="110"/>
    </row>
    <row r="2" spans="2:16" ht="19.5" customHeight="1">
      <c r="B2" s="111"/>
      <c r="C2" s="112" t="s">
        <v>92</v>
      </c>
      <c r="D2" s="113"/>
      <c r="E2" s="114"/>
      <c r="F2" s="115"/>
      <c r="G2" s="115"/>
      <c r="I2" s="116" t="s">
        <v>93</v>
      </c>
      <c r="J2" s="117" t="s">
        <v>94</v>
      </c>
      <c r="K2" s="118"/>
      <c r="L2" s="118"/>
    </row>
    <row r="3" spans="2:16" ht="15.75">
      <c r="C3" s="112" t="s">
        <v>95</v>
      </c>
      <c r="D3" s="113"/>
      <c r="E3" s="114"/>
      <c r="F3" s="115"/>
      <c r="G3" s="115"/>
      <c r="H3" s="27"/>
      <c r="I3" s="27"/>
      <c r="J3" s="119" t="s">
        <v>96</v>
      </c>
      <c r="K3" s="118"/>
      <c r="L3" s="118"/>
    </row>
    <row r="4" spans="2:16" ht="15.75">
      <c r="C4" s="32"/>
      <c r="D4" s="120"/>
      <c r="E4" s="115"/>
      <c r="F4" s="115"/>
      <c r="G4" s="115"/>
      <c r="H4" s="115"/>
      <c r="J4" s="117" t="s">
        <v>97</v>
      </c>
      <c r="K4" s="121"/>
      <c r="L4" s="121"/>
    </row>
    <row r="5" spans="2:16" ht="15.75">
      <c r="C5" s="32"/>
      <c r="D5" s="120"/>
      <c r="E5" s="115"/>
      <c r="F5" s="115"/>
      <c r="G5" s="115"/>
      <c r="H5" s="115"/>
      <c r="I5" s="108" t="s">
        <v>98</v>
      </c>
      <c r="J5" s="108" t="str">
        <f>IF(RIGHT(B1,1)="t","Agrément",(IF(RIGHT(B1,1)="L","Convention","Solde")))</f>
        <v>Convention</v>
      </c>
    </row>
    <row r="6" spans="2:16">
      <c r="H6" s="108" t="s">
        <v>99</v>
      </c>
      <c r="J6" s="122"/>
    </row>
    <row r="8" spans="2:16" ht="15.75">
      <c r="B8" s="30" t="s">
        <v>100</v>
      </c>
      <c r="C8" s="30"/>
      <c r="D8" s="31">
        <v>2023</v>
      </c>
    </row>
    <row r="9" spans="2:16" ht="15.75">
      <c r="B9" s="123" t="s">
        <v>101</v>
      </c>
      <c r="C9" s="123"/>
      <c r="D9" s="124" t="str">
        <f>'1a. Tableau surface agrément'!D4</f>
        <v>Opération xxx de construction neuve de xx PLUS, xx PLAI et xx PLS collectifs / individuels</v>
      </c>
      <c r="E9" s="124"/>
      <c r="F9" s="124"/>
      <c r="G9" s="124"/>
      <c r="H9" s="124"/>
      <c r="I9" s="124"/>
      <c r="J9" s="124"/>
      <c r="K9" s="124"/>
      <c r="L9" s="32"/>
      <c r="M9" s="125"/>
      <c r="N9" s="125"/>
      <c r="O9" s="126"/>
      <c r="P9" s="127"/>
    </row>
    <row r="10" spans="2:16" ht="15.75">
      <c r="B10" s="123" t="s">
        <v>102</v>
      </c>
      <c r="C10" s="123"/>
      <c r="D10" s="288" t="str">
        <f>'1a. Tableau surface agrément'!D5</f>
        <v xml:space="preserve">Construction neuve MOD </v>
      </c>
      <c r="E10" s="288"/>
      <c r="F10" s="288"/>
      <c r="G10" s="124"/>
      <c r="H10" s="124"/>
      <c r="I10" s="124"/>
      <c r="J10" s="124"/>
      <c r="K10" s="124"/>
      <c r="L10" s="32"/>
      <c r="M10" s="125"/>
      <c r="N10" s="125"/>
      <c r="O10" s="126"/>
      <c r="P10" s="127"/>
    </row>
    <row r="11" spans="2:16" ht="15.75">
      <c r="B11" s="123" t="s">
        <v>27</v>
      </c>
      <c r="C11" s="123"/>
      <c r="D11" s="289" t="str">
        <f>IF('1a. Tableau surface agrément'!D8="","",'1a. Tableau surface agrément'!D8)</f>
        <v>rue zzz</v>
      </c>
      <c r="E11" s="289"/>
      <c r="F11" s="289"/>
      <c r="G11" s="289"/>
      <c r="H11" s="289"/>
      <c r="I11" s="289"/>
      <c r="J11" s="289"/>
      <c r="K11" s="289"/>
      <c r="L11" s="32"/>
      <c r="M11" s="125"/>
      <c r="N11" s="125"/>
      <c r="O11" s="126"/>
      <c r="P11" s="127"/>
    </row>
    <row r="12" spans="2:16" ht="15.75">
      <c r="B12" s="123" t="s">
        <v>25</v>
      </c>
      <c r="C12" s="123"/>
      <c r="D12" s="289" t="str">
        <f>IF('1a. Tableau surface agrément'!D7="","",'1a. Tableau surface agrément'!D7)</f>
        <v/>
      </c>
      <c r="E12" s="289"/>
      <c r="F12" s="289"/>
      <c r="G12" s="289"/>
      <c r="H12" s="289"/>
      <c r="I12" s="289"/>
      <c r="J12" s="289"/>
      <c r="K12" s="289"/>
      <c r="L12" s="32"/>
      <c r="M12" s="125"/>
      <c r="N12" s="125"/>
      <c r="O12" s="126"/>
      <c r="P12" s="127"/>
    </row>
    <row r="13" spans="2:16" ht="15.75">
      <c r="B13" s="123" t="s">
        <v>29</v>
      </c>
      <c r="C13" s="123"/>
      <c r="D13" s="289" t="str">
        <f>IF('1a. Tableau surface agrément'!D9="","",'1a. Tableau surface agrément'!D9)</f>
        <v>Nom du bailleur</v>
      </c>
      <c r="E13" s="289"/>
      <c r="F13" s="289"/>
      <c r="G13" s="289"/>
      <c r="H13" s="289"/>
      <c r="I13" s="289"/>
      <c r="J13" s="289"/>
      <c r="K13" s="289"/>
      <c r="L13" s="32"/>
      <c r="M13" s="125"/>
      <c r="N13" s="125"/>
    </row>
    <row r="14" spans="2:16" ht="15.75">
      <c r="B14" s="30" t="s">
        <v>103</v>
      </c>
      <c r="C14" s="30"/>
      <c r="D14" s="276" t="s">
        <v>104</v>
      </c>
      <c r="E14" s="276"/>
      <c r="F14" s="276"/>
      <c r="G14" s="276"/>
      <c r="H14" s="276"/>
      <c r="I14" s="276"/>
      <c r="J14" s="276"/>
      <c r="K14" s="32"/>
      <c r="L14" s="32"/>
      <c r="M14" s="125"/>
      <c r="N14" s="125"/>
    </row>
    <row r="15" spans="2:16" ht="15.75">
      <c r="B15" s="30" t="s">
        <v>105</v>
      </c>
      <c r="C15" s="30"/>
      <c r="D15" s="128">
        <v>2024</v>
      </c>
      <c r="E15" s="32"/>
      <c r="F15" s="32"/>
      <c r="G15" s="32"/>
      <c r="H15" s="32"/>
      <c r="I15" s="32"/>
      <c r="J15" s="32"/>
      <c r="K15" s="32"/>
      <c r="L15" s="32"/>
      <c r="M15" s="125"/>
      <c r="N15" s="125"/>
    </row>
    <row r="16" spans="2:16" ht="12" customHeight="1">
      <c r="B16" s="129"/>
      <c r="C16" s="129"/>
      <c r="D16" s="129"/>
      <c r="E16" s="129"/>
      <c r="F16" s="129"/>
      <c r="G16" s="129"/>
      <c r="H16" s="129"/>
      <c r="I16" s="129"/>
      <c r="J16" s="129"/>
      <c r="K16" s="129"/>
      <c r="L16" s="129"/>
      <c r="M16" s="130"/>
      <c r="N16" s="130"/>
    </row>
    <row r="17" spans="1:23" ht="15.75">
      <c r="A17" s="32" t="s">
        <v>106</v>
      </c>
      <c r="C17" s="131"/>
      <c r="D17" s="131"/>
      <c r="E17" s="131"/>
      <c r="F17" s="131"/>
      <c r="G17" s="32" t="s">
        <v>1516</v>
      </c>
      <c r="H17" s="32"/>
      <c r="I17" s="131"/>
      <c r="J17" s="129"/>
      <c r="K17" s="129"/>
      <c r="L17" s="129"/>
      <c r="M17" s="130"/>
      <c r="N17" s="130"/>
      <c r="O17" s="132"/>
    </row>
    <row r="18" spans="1:23">
      <c r="B18" s="133"/>
      <c r="C18" s="133"/>
      <c r="D18" s="133"/>
      <c r="E18" s="133"/>
      <c r="F18" s="133"/>
      <c r="G18" s="133"/>
      <c r="H18" s="133"/>
      <c r="I18" s="133"/>
      <c r="J18" s="133"/>
      <c r="K18" s="134"/>
      <c r="L18" s="134"/>
      <c r="M18" s="132"/>
      <c r="N18" s="132"/>
      <c r="O18" s="132"/>
      <c r="P18" s="132"/>
    </row>
    <row r="19" spans="1:23" ht="15.75">
      <c r="B19" s="135"/>
      <c r="C19" s="290" t="s">
        <v>107</v>
      </c>
      <c r="D19" s="290"/>
      <c r="E19" s="290" t="s">
        <v>108</v>
      </c>
      <c r="F19" s="290"/>
      <c r="G19" s="290" t="s">
        <v>63</v>
      </c>
      <c r="H19" s="290"/>
      <c r="I19" s="136" t="s">
        <v>72</v>
      </c>
      <c r="J19" s="129"/>
      <c r="K19" s="137" t="s">
        <v>109</v>
      </c>
      <c r="L19" s="138"/>
      <c r="M19" s="132"/>
      <c r="N19" s="132"/>
      <c r="O19" s="132"/>
      <c r="P19" s="132"/>
    </row>
    <row r="20" spans="1:23" ht="15.75">
      <c r="B20" s="139" t="s">
        <v>110</v>
      </c>
      <c r="C20" s="291">
        <f>IF($J$5="Agrément",'1a. Tableau surface agrément'!T43,(IF($J$5="Convention",'1b. Tableau surface conv APL'!T34,'1c. Tableau surface solde'!T34)))</f>
        <v>0</v>
      </c>
      <c r="D20" s="291"/>
      <c r="E20" s="291">
        <f>IF($J$5="Agrément",'1a. Tableau surface agrément'!T35,(IF($J$5="Convention",'1b. Tableau surface conv APL'!T35,'1c. Tableau surface solde'!T35)))+IF($J$5="Agrément",'1a. Tableau surface agrément'!X35,(IF($J$5="Convention",'1b. Tableau surface conv APL'!X35,'1c. Tableau surface solde'!X35)))</f>
        <v>0</v>
      </c>
      <c r="F20" s="291"/>
      <c r="G20" s="291">
        <f>IF($J$5="Agrément",'1a. Tableau surface agrément'!T57,(IF($J$5="Convention",'1b. Tableau surface conv APL'!T57,'1c. Tableau surface solde'!T57)))</f>
        <v>0</v>
      </c>
      <c r="H20" s="291"/>
      <c r="I20" s="140">
        <f>C20+E20+G20</f>
        <v>0</v>
      </c>
      <c r="J20" s="141" t="s">
        <v>111</v>
      </c>
      <c r="K20" s="142">
        <f>IF($J$5="Agrément",'1a. Tableau surface agrément'!X35,(IF($J$5="Convention",'1b. Tableau surface conv APL'!Z28,'1c. Tableau surface solde'!Z28)))</f>
        <v>0</v>
      </c>
      <c r="L20" s="143"/>
      <c r="M20" s="132"/>
      <c r="N20" s="132"/>
    </row>
    <row r="21" spans="1:23" ht="15.75">
      <c r="B21" s="139" t="s">
        <v>86</v>
      </c>
      <c r="C21" s="314">
        <f>IF($J$5="Agrément",'1a. Tableau surface agrément'!$U$46,(IF($J$5="Convention",'1b. Tableau surface conv APL'!$U$46,'1c. Tableau surface solde'!$U$46)))</f>
        <v>0</v>
      </c>
      <c r="D21" s="314"/>
      <c r="E21" s="314">
        <f>IF($J$5="Agrément",'1a. Tableau surface agrément'!$U$35,(IF($J$5="Convention",'1b. Tableau surface conv APL'!$U$35,'1c. Tableau surface solde'!$U$35)))+IF($J$5="Agrément",'1a. Tableau surface agrément'!$Y$35,(IF($J$5="Convention",'1b. Tableau surface conv APL'!$Y$35,'1c. Tableau surface solde'!$Y$35)))</f>
        <v>0</v>
      </c>
      <c r="F21" s="314"/>
      <c r="G21" s="314">
        <f>IF($J$5="Agrément",'1a. Tableau surface agrément'!$U$57,(IF($J$5="Convention",'1b. Tableau surface conv APL'!$U$57,'1c. Tableau surface solde'!$U$57)))</f>
        <v>0</v>
      </c>
      <c r="H21" s="314"/>
      <c r="I21" s="312">
        <f>C21+E21+G21</f>
        <v>0</v>
      </c>
      <c r="J21" s="141" t="s">
        <v>1514</v>
      </c>
      <c r="K21" s="140">
        <f>IF($J$5="Agrément",'[2]1a. Tableau surface agrément'!$X15,(IF($J$5="Convention",'[2]1b. Tableau surface_conv_APL'!$X15,'[2]1c. Tableau surface_solde'!$Y15)))</f>
        <v>0</v>
      </c>
      <c r="L21" s="138"/>
      <c r="M21" s="132"/>
      <c r="N21" s="132"/>
    </row>
    <row r="22" spans="1:23" ht="27" customHeight="1">
      <c r="B22" s="138"/>
      <c r="C22" s="138"/>
      <c r="D22" s="138"/>
      <c r="E22" s="138"/>
      <c r="F22" s="138"/>
      <c r="G22" s="138"/>
      <c r="H22" s="138"/>
      <c r="I22" s="138"/>
      <c r="J22" s="138"/>
      <c r="K22" s="138"/>
      <c r="L22" s="138"/>
      <c r="M22" s="130"/>
      <c r="N22" s="132"/>
    </row>
    <row r="23" spans="1:23" ht="15.75">
      <c r="B23" s="138"/>
      <c r="C23" s="138"/>
      <c r="D23" s="138"/>
      <c r="E23" s="138"/>
      <c r="F23" s="138"/>
      <c r="G23" s="138"/>
      <c r="H23" s="138"/>
      <c r="I23" s="138"/>
      <c r="J23" s="138"/>
      <c r="K23" s="138"/>
      <c r="L23" s="138"/>
      <c r="M23" s="144"/>
      <c r="N23" s="144"/>
      <c r="O23" s="144"/>
      <c r="P23" s="144"/>
    </row>
    <row r="24" spans="1:23" ht="15" customHeight="1">
      <c r="B24" s="141"/>
      <c r="C24" s="293"/>
      <c r="D24" s="293"/>
      <c r="E24" s="293"/>
      <c r="F24" s="293"/>
      <c r="G24" s="292"/>
      <c r="H24" s="292"/>
      <c r="I24" s="141"/>
      <c r="J24" s="141"/>
      <c r="K24" s="145"/>
      <c r="L24" s="145"/>
      <c r="M24" s="146"/>
      <c r="N24" s="144"/>
      <c r="O24" s="144"/>
      <c r="P24" s="144"/>
    </row>
    <row r="25" spans="1:23">
      <c r="L25" s="145"/>
      <c r="M25" s="144"/>
      <c r="N25" s="147"/>
      <c r="O25" s="144"/>
      <c r="P25" s="144"/>
    </row>
    <row r="26" spans="1:23" ht="12.75" customHeight="1">
      <c r="B26" s="148" t="s">
        <v>112</v>
      </c>
      <c r="C26" s="148">
        <f>IF(D8=0,"",D8)</f>
        <v>2023</v>
      </c>
      <c r="M26" s="144"/>
      <c r="N26" s="144"/>
      <c r="O26" s="144"/>
      <c r="P26" s="144"/>
    </row>
    <row r="27" spans="1:23">
      <c r="B27" s="149" t="s">
        <v>113</v>
      </c>
      <c r="C27" s="294" t="e">
        <f>"zone "&amp;VLOOKUP($D$12,Donnees!$C$4:$E$1271,2,0)</f>
        <v>#N/A</v>
      </c>
      <c r="D27" s="294"/>
      <c r="E27" s="294"/>
      <c r="F27" s="294"/>
      <c r="G27" s="294"/>
      <c r="H27" s="294"/>
      <c r="M27" s="144"/>
      <c r="N27" s="150"/>
      <c r="O27" s="151"/>
      <c r="P27" s="144"/>
    </row>
    <row r="28" spans="1:23" ht="15.75" customHeight="1">
      <c r="B28" s="295" t="s">
        <v>114</v>
      </c>
      <c r="C28" s="295"/>
      <c r="D28" s="295"/>
      <c r="E28" s="295"/>
      <c r="F28" s="295"/>
      <c r="G28" s="295"/>
      <c r="H28" s="295"/>
      <c r="J28" s="145"/>
      <c r="K28" s="145"/>
      <c r="L28" s="145"/>
      <c r="M28" s="144"/>
      <c r="N28" s="144"/>
      <c r="O28" s="144"/>
      <c r="P28" s="144"/>
      <c r="Q28" s="152"/>
      <c r="S28" s="152"/>
    </row>
    <row r="29" spans="1:23" ht="15.75">
      <c r="B29" s="55" t="s">
        <v>61</v>
      </c>
      <c r="C29" s="296" t="e">
        <f>INDEX(Donnees!$H$26:$X$53,3+MATCH(B29,Donnees!$H$30:$H$53,0)+2,MATCH($C$26,Donnees!$H$27:$X$27,0)+2+IF($C$27="zone 1 bis",1,IF($C$27="zone 2",2,0)))</f>
        <v>#N/A</v>
      </c>
      <c r="D29" s="296"/>
      <c r="E29" s="296" t="e">
        <f>INDEX(Donnees!$H$26:$X$53,3+MATCH(B29,Donnees!$H$30:$H$53,0)+1,MATCH($C$26,Donnees!$H$27:$X$27,0)+2+IF($C$27="zone 1 bis",1,IF($C$27="zone 2",2,0)))</f>
        <v>#N/A</v>
      </c>
      <c r="F29" s="296"/>
      <c r="G29" s="296" t="e">
        <f>INDEX(Donnees!$H$26:$X$53,3+MATCH(B29,Donnees!$H$30:$H$53,0)+3,MATCH($C$26,Donnees!$H$27:$X$27,0)+2+IF($C$27="zone 1 bis",1,IF($C$27="zone 2",2,0)))</f>
        <v>#N/A</v>
      </c>
      <c r="H29" s="296"/>
      <c r="J29" s="145"/>
      <c r="K29" s="145"/>
      <c r="L29" s="145"/>
      <c r="M29" s="144"/>
      <c r="N29" s="150"/>
      <c r="O29" s="151"/>
      <c r="P29" s="144"/>
      <c r="W29" s="109" t="s">
        <v>115</v>
      </c>
    </row>
    <row r="30" spans="1:23" ht="15.75">
      <c r="B30" s="55" t="s">
        <v>65</v>
      </c>
      <c r="C30" s="296" t="e">
        <f>INDEX(Donnees!$H$26:$X$53,3+MATCH(B30,Donnees!$H$30:$H$53,0)+2,MATCH($C$26,Donnees!$H$27:$X$27,0)+2+IF($C$27="zone 1 bis",1,IF($C$27="zone 2",2,0)))</f>
        <v>#N/A</v>
      </c>
      <c r="D30" s="296"/>
      <c r="E30" s="296" t="e">
        <f>INDEX(Donnees!$H$26:$X$53,3+MATCH(B30,Donnees!$H$30:$H$53,0)+1,MATCH($C$26,Donnees!$H$27:$X$27,0)+2+IF($C$27="zone 1 bis",1,IF($C$27="zone 2",2,0)))</f>
        <v>#N/A</v>
      </c>
      <c r="F30" s="296"/>
      <c r="G30" s="296" t="e">
        <f>INDEX(Donnees!$H$26:$X$53,3+MATCH(B30,Donnees!$H$30:$H$53,0)+3,MATCH($C$26,Donnees!$H$27:$X$27,0)+2+IF($C$27="zone 1 bis",1,IF($C$27="zone 2",2,0)))</f>
        <v>#N/A</v>
      </c>
      <c r="H30" s="296"/>
      <c r="I30" s="145"/>
      <c r="J30" s="145"/>
      <c r="K30" s="145"/>
      <c r="O30" s="144"/>
      <c r="P30" s="144"/>
      <c r="W30" s="109" t="s">
        <v>116</v>
      </c>
    </row>
    <row r="31" spans="1:23" ht="30" customHeight="1">
      <c r="B31" s="55" t="s">
        <v>67</v>
      </c>
      <c r="C31" s="296" t="e">
        <f>INDEX(Donnees!$H$26:$X$53,3+MATCH(B31,Donnees!$H$30:$H$53,0)+2,MATCH($C$26,Donnees!$H$27:$X$27,0)+2+IF($C$27="zone 1 bis",1,IF($C$27="zone 2",2,0)))</f>
        <v>#N/A</v>
      </c>
      <c r="D31" s="296"/>
      <c r="E31" s="296" t="e">
        <f>INDEX(Donnees!$H$26:$X$53,3+MATCH(B31,Donnees!$H$30:$H$53,0)+1,MATCH($C$26,Donnees!$H$27:$X$27,0)+2+IF($C$27="zone 1 bis",1,IF($C$27="zone 2",2,0)))</f>
        <v>#N/A</v>
      </c>
      <c r="F31" s="296"/>
      <c r="G31" s="296" t="e">
        <f>INDEX(Donnees!$H$26:$X$53,3+MATCH(B31,Donnees!$H$30:$H$53,0)+3,MATCH($C$26,Donnees!$H$27:$X$27,0)+2+IF($C$27="zone 1 bis",1,IF($C$27="zone 2",2,0)))</f>
        <v>#N/A</v>
      </c>
      <c r="H31" s="296"/>
      <c r="I31" s="145"/>
      <c r="J31" s="145"/>
    </row>
    <row r="32" spans="1:23" ht="21" customHeight="1">
      <c r="B32" s="55" t="s">
        <v>59</v>
      </c>
      <c r="C32" s="296" t="e">
        <f>INDEX(Donnees!$H$26:$X$53,3+MATCH(B32,Donnees!$H$30:$H$53,0)+2,MATCH($C$26,Donnees!$H$27:$X$27,0)+2+IF($C$27="zone 1 bis",1,IF($C$27="zone 2",2,0)))</f>
        <v>#N/A</v>
      </c>
      <c r="D32" s="296"/>
      <c r="E32" s="296" t="e">
        <f>INDEX(Donnees!$H$26:$X$53,3+MATCH(B32,Donnees!$H$30:$H$53,0)+1,MATCH($C$26,Donnees!$H$27:$X$27,0)+2+IF($C$27="zone 1 bis",1,IF($C$27="zone 2",2,0)))</f>
        <v>#N/A</v>
      </c>
      <c r="F32" s="296"/>
      <c r="G32" s="296" t="e">
        <f>INDEX(Donnees!$H$26:$X$53,3+MATCH(B32,Donnees!$H$30:$H$53,0)+3,MATCH($C$26,Donnees!$H$27:$X$27,0)+2+IF($C$27="zone 1 bis",1,IF($C$27="zone 2",2,0)))</f>
        <v>#N/A</v>
      </c>
      <c r="H32" s="296"/>
      <c r="I32" s="153"/>
      <c r="J32" s="145"/>
    </row>
    <row r="33" spans="1:15" ht="15.75" customHeight="1">
      <c r="A33" s="154"/>
      <c r="B33" s="55" t="s">
        <v>64</v>
      </c>
      <c r="C33" s="296" t="e">
        <f>INDEX(Donnees!$H$26:$X$53,3+MATCH(B33,Donnees!$H$30:$H$53,0)+2,MATCH($C$26,Donnees!$H$27:$X$27,0)+2+IF($C$27="zone 1 bis",1,IF($C$27="zone 2",2,0)))</f>
        <v>#N/A</v>
      </c>
      <c r="D33" s="296"/>
      <c r="E33" s="296" t="e">
        <f>INDEX(Donnees!$H$26:$X$53,3+MATCH(B33,Donnees!$H$30:$H$53,0)+1,MATCH($C$26,Donnees!$H$27:$X$27,0)+2+IF($C$27="zone 1 bis",1,IF($C$27="zone 2",2,0)))</f>
        <v>#N/A</v>
      </c>
      <c r="F33" s="296"/>
      <c r="G33" s="296" t="e">
        <f>INDEX(Donnees!$H$26:$X$53,3+MATCH(B33,Donnees!$H$30:$H$53,0)+3,MATCH($C$26,Donnees!$H$27:$X$27,0)+2+IF($C$27="zone 1 bis",1,IF($C$27="zone 2",2,0)))</f>
        <v>#N/A</v>
      </c>
      <c r="H33" s="296"/>
      <c r="N33" s="155"/>
    </row>
    <row r="34" spans="1:15" ht="15.75" customHeight="1">
      <c r="A34" s="154"/>
      <c r="B34" s="55" t="s">
        <v>70</v>
      </c>
      <c r="C34" s="296" t="e">
        <f>INDEX(Donnees!$H$26:$X$53,3+MATCH(B34,Donnees!$H$30:$H$53,0)+2,MATCH($C$26,Donnees!$H$27:$X$27,0)+2+IF($C$27="zone 1 bis",1,IF($C$27="zone 2",2,0)))</f>
        <v>#N/A</v>
      </c>
      <c r="D34" s="296"/>
      <c r="E34" s="296" t="e">
        <f>INDEX(Donnees!$H$26:$X$53,3+MATCH(B34,Donnees!$H$30:$H$53,0)+1,MATCH($C$26,Donnees!$H$27:$X$27,0)+2+IF($C$27="zone 1 bis",1,IF($C$27="zone 2",2,0)))</f>
        <v>#N/A</v>
      </c>
      <c r="F34" s="296"/>
      <c r="G34" s="296" t="e">
        <f>INDEX(Donnees!$H$26:$X$53,3+MATCH(B34,Donnees!$H$30:$H$53,0)+3,MATCH($C$26,Donnees!$H$27:$X$27,0)+2+IF($C$27="zone 1 bis",1,IF($C$27="zone 2",2,0)))</f>
        <v>#N/A</v>
      </c>
      <c r="H34" s="296"/>
      <c r="N34" s="155"/>
    </row>
    <row r="35" spans="1:15" ht="15.75" customHeight="1">
      <c r="A35" s="154"/>
      <c r="B35" s="55" t="s">
        <v>71</v>
      </c>
      <c r="C35" s="296" t="e">
        <f>INDEX(Donnees!$H$26:$X$53,3+MATCH(B35,Donnees!$H$30:$H$53,0)+2,MATCH($C$26,Donnees!$H$27:$X$27,0)+2+IF($C$27="zone 1 bis",1,IF($C$27="zone 2",2,0)))</f>
        <v>#N/A</v>
      </c>
      <c r="D35" s="296"/>
      <c r="E35" s="296" t="e">
        <f>INDEX(Donnees!$H$26:$X$53,3+MATCH(B35,Donnees!$H$30:$H$53,0)+1,MATCH($C$26,Donnees!$H$27:$X$27,0)+2+IF($C$27="zone 1 bis",1,IF($C$27="zone 2",2,0)))</f>
        <v>#N/A</v>
      </c>
      <c r="F35" s="296"/>
      <c r="G35" s="296" t="e">
        <f>INDEX(Donnees!$H$26:$X$53,3+MATCH(B35,Donnees!$H$30:$H$53,0)+3,MATCH($C$26,Donnees!$H$27:$X$27,0)+2+IF($C$27="zone 1 bis",1,IF($C$27="zone 2",2,0)))</f>
        <v>#N/A</v>
      </c>
      <c r="H35" s="296"/>
      <c r="I35" s="145"/>
      <c r="J35" s="145"/>
      <c r="K35" s="145"/>
      <c r="N35" s="155"/>
    </row>
    <row r="36" spans="1:15" ht="15.75" customHeight="1">
      <c r="A36" s="154"/>
      <c r="B36" s="156"/>
      <c r="C36" s="156"/>
      <c r="D36" s="156"/>
      <c r="E36" s="156"/>
      <c r="F36" s="156"/>
      <c r="G36" s="156"/>
      <c r="H36" s="145"/>
      <c r="I36" s="145"/>
      <c r="J36" s="145"/>
      <c r="K36" s="145"/>
      <c r="N36" s="155"/>
    </row>
    <row r="37" spans="1:15" ht="15.75" customHeight="1">
      <c r="A37" s="154"/>
      <c r="B37" s="156"/>
      <c r="C37" s="156"/>
      <c r="D37" s="156"/>
      <c r="E37" s="156"/>
      <c r="F37" s="156"/>
      <c r="G37" s="156"/>
      <c r="H37" s="145"/>
      <c r="I37" s="145"/>
      <c r="J37" s="145"/>
      <c r="K37" s="145"/>
      <c r="N37" s="155"/>
    </row>
    <row r="38" spans="1:15" ht="15.75" customHeight="1">
      <c r="A38" s="154"/>
      <c r="B38" s="156"/>
      <c r="C38" s="156"/>
      <c r="D38" s="156"/>
      <c r="E38" s="156"/>
      <c r="F38" s="156"/>
      <c r="G38" s="156"/>
      <c r="H38" s="145"/>
      <c r="I38" s="145"/>
      <c r="J38" s="145"/>
      <c r="K38" s="145"/>
      <c r="N38" s="155"/>
    </row>
    <row r="39" spans="1:15" ht="15.75" customHeight="1">
      <c r="A39" s="154"/>
      <c r="B39" s="156"/>
      <c r="C39" s="156"/>
      <c r="D39" s="156"/>
      <c r="E39" s="156"/>
      <c r="F39" s="156"/>
      <c r="G39" s="156"/>
      <c r="H39" s="145"/>
      <c r="I39" s="145"/>
      <c r="J39" s="145"/>
      <c r="K39" s="145"/>
      <c r="N39" s="155"/>
    </row>
    <row r="41" spans="1:15" ht="15.75" customHeight="1">
      <c r="B41" s="135"/>
      <c r="C41" s="290" t="s">
        <v>107</v>
      </c>
      <c r="D41" s="290"/>
      <c r="E41" s="290" t="s">
        <v>108</v>
      </c>
      <c r="F41" s="290"/>
      <c r="G41" s="290" t="s">
        <v>63</v>
      </c>
      <c r="H41" s="290"/>
      <c r="J41" s="290" t="s">
        <v>109</v>
      </c>
      <c r="K41" s="290"/>
      <c r="N41" s="157"/>
      <c r="O41" s="158"/>
    </row>
    <row r="42" spans="1:15" ht="25.5">
      <c r="B42" s="135"/>
      <c r="C42" s="159" t="s">
        <v>117</v>
      </c>
      <c r="D42" s="160" t="s">
        <v>118</v>
      </c>
      <c r="E42" s="159" t="s">
        <v>117</v>
      </c>
      <c r="F42" s="160" t="s">
        <v>118</v>
      </c>
      <c r="G42" s="159" t="s">
        <v>117</v>
      </c>
      <c r="H42" s="160" t="s">
        <v>118</v>
      </c>
      <c r="J42" s="159" t="s">
        <v>117</v>
      </c>
      <c r="K42" s="160" t="s">
        <v>118</v>
      </c>
    </row>
    <row r="43" spans="1:15" ht="15.75">
      <c r="B43" s="135" t="s">
        <v>119</v>
      </c>
      <c r="C43" s="161"/>
      <c r="D43" s="162"/>
      <c r="E43" s="161"/>
      <c r="F43" s="162"/>
      <c r="G43" s="161"/>
      <c r="H43" s="162"/>
      <c r="J43" s="161"/>
      <c r="K43" s="162"/>
    </row>
    <row r="44" spans="1:15" ht="15.75">
      <c r="B44" s="135" t="s">
        <v>120</v>
      </c>
      <c r="C44" s="161"/>
      <c r="D44" s="162"/>
      <c r="E44" s="161"/>
      <c r="F44" s="162"/>
      <c r="G44" s="161"/>
      <c r="H44" s="162"/>
      <c r="J44" s="161"/>
      <c r="K44" s="162"/>
    </row>
    <row r="45" spans="1:15" ht="15.75">
      <c r="B45" s="135" t="s">
        <v>121</v>
      </c>
      <c r="C45" s="161"/>
      <c r="D45" s="162"/>
      <c r="E45" s="161"/>
      <c r="F45" s="162"/>
      <c r="G45" s="161"/>
      <c r="H45" s="162"/>
      <c r="J45" s="161"/>
      <c r="K45" s="162"/>
    </row>
    <row r="46" spans="1:15">
      <c r="B46" s="163" t="s">
        <v>122</v>
      </c>
      <c r="O46" s="155"/>
    </row>
    <row r="47" spans="1:15">
      <c r="B47" s="164" t="s">
        <v>123</v>
      </c>
    </row>
    <row r="48" spans="1:15">
      <c r="B48" s="164"/>
    </row>
    <row r="49" spans="1:20" ht="14.25" customHeight="1">
      <c r="G49" s="129"/>
      <c r="H49" s="165"/>
    </row>
    <row r="50" spans="1:20" s="167" customFormat="1" ht="18.75" customHeight="1">
      <c r="A50" s="166" t="s">
        <v>124</v>
      </c>
      <c r="D50" s="168" t="str">
        <f>IF(LEFT($D$14,16)="Autres bailleurs","Pas de réservations préfectorale pour ce type de convention SAUF doctrine locale","")</f>
        <v>Pas de réservations préfectorale pour ce type de convention SAUF doctrine locale</v>
      </c>
      <c r="H50" s="169"/>
      <c r="L50" s="108"/>
      <c r="M50" s="170"/>
      <c r="N50" s="170"/>
      <c r="O50" s="170"/>
      <c r="P50" s="170"/>
      <c r="Q50" s="170"/>
      <c r="R50" s="170"/>
      <c r="S50" s="170"/>
      <c r="T50" s="170"/>
    </row>
    <row r="51" spans="1:20" ht="14.25" customHeight="1">
      <c r="A51" s="154"/>
      <c r="B51" s="108" t="s">
        <v>125</v>
      </c>
      <c r="D51" s="297"/>
      <c r="E51" s="297"/>
      <c r="F51" s="297"/>
      <c r="G51" s="297"/>
      <c r="H51" s="297"/>
      <c r="I51" s="297"/>
      <c r="J51" s="297"/>
      <c r="K51" s="297"/>
    </row>
    <row r="53" spans="1:20" ht="15" customHeight="1">
      <c r="B53" s="141"/>
      <c r="C53" s="171" t="s">
        <v>107</v>
      </c>
      <c r="D53" s="171" t="s">
        <v>126</v>
      </c>
      <c r="E53" s="171" t="s">
        <v>63</v>
      </c>
      <c r="F53" s="172" t="s">
        <v>127</v>
      </c>
      <c r="G53" s="145"/>
      <c r="H53" s="145"/>
      <c r="I53" s="145"/>
      <c r="J53" s="145"/>
      <c r="K53" s="173" t="s">
        <v>109</v>
      </c>
    </row>
    <row r="54" spans="1:20" ht="44.25" customHeight="1">
      <c r="B54" s="174" t="s">
        <v>128</v>
      </c>
      <c r="C54" s="175" t="s">
        <v>129</v>
      </c>
      <c r="D54" s="175" t="s">
        <v>129</v>
      </c>
      <c r="E54" s="175" t="s">
        <v>129</v>
      </c>
      <c r="F54" s="176" t="s">
        <v>130</v>
      </c>
      <c r="G54" s="145"/>
      <c r="H54" s="145"/>
      <c r="I54" s="145"/>
      <c r="J54" s="145"/>
      <c r="K54" s="175" t="s">
        <v>129</v>
      </c>
    </row>
    <row r="55" spans="1:20" ht="15" customHeight="1">
      <c r="B55" s="139" t="s">
        <v>61</v>
      </c>
      <c r="C55" s="140">
        <f>IF($J$5="Agrément",'1a. Tableau surface agrément'!T88,(IF($J$5="Convention",'1b. Tableau surface conv APL'!T88,'1c. Tableau surface solde'!T88)))</f>
        <v>0</v>
      </c>
      <c r="D55" s="140">
        <f>IF($J$5="Agrément",'1a. Tableau surface agrément'!T75,(IF($J$5="Convention",'1b. Tableau surface conv APL'!T75,'1c. Tableau surface solde'!T75)))</f>
        <v>0</v>
      </c>
      <c r="E55" s="140">
        <f>IF($J$5="Agrément",'1a. Tableau surface agrément'!T101,(IF($J$5="Convention",'1b. Tableau surface conv APL'!T101,'1c. Tableau surface solde'!T101)))</f>
        <v>0</v>
      </c>
      <c r="F55" s="177">
        <f t="shared" ref="F55:F62" si="0">C55+D55+E55</f>
        <v>0</v>
      </c>
      <c r="G55" s="145"/>
      <c r="H55" s="145"/>
      <c r="I55" s="145"/>
      <c r="J55" s="145"/>
      <c r="K55" s="178">
        <f>SUMPRODUCT(('1a. Tableau surface agrément'!$A$15:$A$164="PLAI-adapté")*('1a. Tableau surface agrément'!$B$15:$B$164="CP")*('1a. Tableau surface agrément'!$G$15:$G$164=$B55))</f>
        <v>0</v>
      </c>
    </row>
    <row r="56" spans="1:20" ht="15.75">
      <c r="B56" s="139" t="s">
        <v>65</v>
      </c>
      <c r="C56" s="140">
        <f>IF($J$5="Agrément",'1a. Tableau surface agrément'!T89,(IF($J$5="Convention",'1b. Tableau surface conv APL'!T89,'1c. Tableau surface solde'!T89)))</f>
        <v>0</v>
      </c>
      <c r="D56" s="140">
        <f>IF($J$5="Agrément",'1a. Tableau surface agrément'!T76,(IF($J$5="Convention",'1b. Tableau surface conv APL'!T76,'1c. Tableau surface solde'!T76)))</f>
        <v>0</v>
      </c>
      <c r="E56" s="140">
        <f>IF($J$5="Agrément",'1a. Tableau surface agrément'!T102,(IF($J$5="Convention",'1b. Tableau surface conv APL'!T102,'1c. Tableau surface solde'!T102)))</f>
        <v>0</v>
      </c>
      <c r="F56" s="177">
        <f t="shared" si="0"/>
        <v>0</v>
      </c>
      <c r="G56" s="145"/>
      <c r="H56" s="145"/>
      <c r="I56" s="145"/>
      <c r="J56" s="145"/>
      <c r="K56" s="178">
        <f>SUMPRODUCT(('1a. Tableau surface agrément'!$A$15:$A$164="PLAI-adapté")*('1a. Tableau surface agrément'!$B$15:$B$164="CP")*('1a. Tableau surface agrément'!$G$15:$G$164=$B56))</f>
        <v>0</v>
      </c>
    </row>
    <row r="57" spans="1:20" ht="15.75">
      <c r="B57" s="139" t="s">
        <v>67</v>
      </c>
      <c r="C57" s="140">
        <f>IF($J$5="Agrément",'1a. Tableau surface agrément'!T90,(IF($J$5="Convention",'1b. Tableau surface conv APL'!T90,'1c. Tableau surface solde'!T90)))</f>
        <v>0</v>
      </c>
      <c r="D57" s="140">
        <f>IF($J$5="Agrément",'1a. Tableau surface agrément'!T77,(IF($J$5="Convention",'1b. Tableau surface conv APL'!T77,'1c. Tableau surface solde'!T77)))</f>
        <v>0</v>
      </c>
      <c r="E57" s="140">
        <f>IF($J$5="Agrément",'1a. Tableau surface agrément'!T103,(IF($J$5="Convention",'1b. Tableau surface conv APL'!T103,'1c. Tableau surface solde'!T103)))</f>
        <v>0</v>
      </c>
      <c r="F57" s="177">
        <f t="shared" si="0"/>
        <v>0</v>
      </c>
      <c r="G57" s="145"/>
      <c r="H57" s="145"/>
      <c r="I57" s="145"/>
      <c r="J57" s="145"/>
      <c r="K57" s="178">
        <f>SUMPRODUCT(('1a. Tableau surface agrément'!$A$15:$A$164="PLAI-adapté")*('1a. Tableau surface agrément'!$B$15:$B$164="CP")*('1a. Tableau surface agrément'!$G$15:$G$164=$B57))</f>
        <v>0</v>
      </c>
    </row>
    <row r="58" spans="1:20" ht="15.75">
      <c r="B58" s="139" t="s">
        <v>59</v>
      </c>
      <c r="C58" s="140">
        <f>IF($J$5="Agrément",'1a. Tableau surface agrément'!T91,(IF($J$5="Convention",'1b. Tableau surface conv APL'!T91,'1c. Tableau surface solde'!T91)))</f>
        <v>0</v>
      </c>
      <c r="D58" s="140">
        <f>IF($J$5="Agrément",'1a. Tableau surface agrément'!T78,(IF($J$5="Convention",'1b. Tableau surface conv APL'!T78,'1c. Tableau surface solde'!T78)))</f>
        <v>0</v>
      </c>
      <c r="E58" s="140">
        <f>IF($J$5="Agrément",'1a. Tableau surface agrément'!T104,(IF($J$5="Convention",'1b. Tableau surface conv APL'!T104,'1c. Tableau surface solde'!T104)))</f>
        <v>0</v>
      </c>
      <c r="F58" s="177">
        <f t="shared" si="0"/>
        <v>0</v>
      </c>
      <c r="G58" s="145"/>
      <c r="H58" s="145"/>
      <c r="I58" s="145"/>
      <c r="J58" s="145"/>
      <c r="K58" s="178">
        <f>SUMPRODUCT(('1a. Tableau surface agrément'!$A$15:$A$164="PLAI-adapté")*('1a. Tableau surface agrément'!$B$15:$B$164="CP")*('1a. Tableau surface agrément'!$G$15:$G$164=$B58))</f>
        <v>0</v>
      </c>
    </row>
    <row r="59" spans="1:20" ht="15.75">
      <c r="B59" s="139" t="s">
        <v>64</v>
      </c>
      <c r="C59" s="140">
        <f>IF($J$5="Agrément",'1a. Tableau surface agrément'!T92,(IF($J$5="Convention",'1b. Tableau surface conv APL'!T92,'1c. Tableau surface solde'!T92)))</f>
        <v>0</v>
      </c>
      <c r="D59" s="140">
        <f>IF($J$5="Agrément",'1a. Tableau surface agrément'!T79,(IF($J$5="Convention",'1b. Tableau surface conv APL'!T79,'1c. Tableau surface solde'!T79)))</f>
        <v>0</v>
      </c>
      <c r="E59" s="140">
        <f>IF($J$5="Agrément",'1a. Tableau surface agrément'!T105,(IF($J$5="Convention",'1b. Tableau surface conv APL'!T105,'1c. Tableau surface solde'!T105)))</f>
        <v>0</v>
      </c>
      <c r="F59" s="177">
        <f t="shared" si="0"/>
        <v>0</v>
      </c>
      <c r="G59" s="145"/>
      <c r="H59" s="145"/>
      <c r="I59" s="145"/>
      <c r="J59" s="145"/>
      <c r="K59" s="178">
        <f>SUMPRODUCT(('1a. Tableau surface agrément'!$A$15:$A$164="PLAI-adapté")*('1a. Tableau surface agrément'!$B$15:$B$164="CP")*('1a. Tableau surface agrément'!$G$15:$G$164=$B59))</f>
        <v>0</v>
      </c>
    </row>
    <row r="60" spans="1:20" ht="15.75">
      <c r="B60" s="139" t="s">
        <v>70</v>
      </c>
      <c r="C60" s="140">
        <f>IF($J$5="Agrément",'1a. Tableau surface agrément'!T93,(IF($J$5="Convention",'1b. Tableau surface conv APL'!T93,'1c. Tableau surface solde'!T93)))</f>
        <v>0</v>
      </c>
      <c r="D60" s="140">
        <f>IF($J$5="Agrément",'1a. Tableau surface agrément'!T80,(IF($J$5="Convention",'1b. Tableau surface conv APL'!T80,'1c. Tableau surface solde'!T80)))</f>
        <v>0</v>
      </c>
      <c r="E60" s="140">
        <f>IF($J$5="Agrément",'1a. Tableau surface agrément'!T106,(IF($J$5="Convention",'1b. Tableau surface conv APL'!T106,'1c. Tableau surface solde'!T106)))</f>
        <v>0</v>
      </c>
      <c r="F60" s="177">
        <f t="shared" si="0"/>
        <v>0</v>
      </c>
      <c r="G60" s="145"/>
      <c r="H60" s="145"/>
      <c r="I60" s="145"/>
      <c r="J60" s="145"/>
      <c r="K60" s="178">
        <f>SUMPRODUCT(('1a. Tableau surface agrément'!$A$15:$A$164="PLAI-adapté")*('1a. Tableau surface agrément'!$B$15:$B$164="CP")*('1a. Tableau surface agrément'!$G$15:$G$164=$B60))</f>
        <v>0</v>
      </c>
    </row>
    <row r="61" spans="1:20" ht="15.75">
      <c r="B61" s="139" t="s">
        <v>71</v>
      </c>
      <c r="C61" s="140">
        <f>IF($J$5="Agrément",'1a. Tableau surface agrément'!T94,(IF($J$5="Convention",'1b. Tableau surface conv APL'!T94,'1c. Tableau surface solde'!T94)))</f>
        <v>0</v>
      </c>
      <c r="D61" s="140">
        <f>IF($J$5="Agrément",'1a. Tableau surface agrément'!T81,(IF($J$5="Convention",'1b. Tableau surface conv APL'!T81,'1c. Tableau surface solde'!T81)))</f>
        <v>0</v>
      </c>
      <c r="E61" s="140">
        <f>IF($J$5="Agrément",'1a. Tableau surface agrément'!T107,(IF($J$5="Convention",'1b. Tableau surface conv APL'!T107,'1c. Tableau surface solde'!T107)))</f>
        <v>0</v>
      </c>
      <c r="F61" s="177">
        <f t="shared" si="0"/>
        <v>0</v>
      </c>
      <c r="G61" s="145"/>
      <c r="H61" s="145"/>
      <c r="I61" s="145"/>
      <c r="J61" s="145"/>
      <c r="K61" s="178">
        <f>SUMPRODUCT(('1a. Tableau surface agrément'!$A$15:$A$164="PLAI-adapté")*('1a. Tableau surface agrément'!$B$15:$B$164="CP")*('1a. Tableau surface agrément'!$G$15:$G$164=$B61))</f>
        <v>0</v>
      </c>
    </row>
    <row r="62" spans="1:20" ht="15.75">
      <c r="B62" s="139" t="s">
        <v>81</v>
      </c>
      <c r="C62" s="140">
        <f>IF($J$5="Agrément",'1a. Tableau surface agrément'!T95,(IF($J$5="Convention",'1b. Tableau surface conv APL'!T95,'1c. Tableau surface solde'!T95)))</f>
        <v>0</v>
      </c>
      <c r="D62" s="140">
        <f>IF($J$5="Agrément",'1a. Tableau surface agrément'!T82,(IF($J$5="Convention",'1b. Tableau surface conv APL'!T82,'1c. Tableau surface solde'!T82)))</f>
        <v>0</v>
      </c>
      <c r="E62" s="140">
        <f>IF($J$5="Agrément",'1a. Tableau surface agrément'!T108,(IF($J$5="Convention",'1b. Tableau surface conv APL'!T108,'1c. Tableau surface solde'!T108)))</f>
        <v>0</v>
      </c>
      <c r="F62" s="177">
        <f t="shared" si="0"/>
        <v>0</v>
      </c>
      <c r="G62" s="145"/>
      <c r="H62" s="145"/>
      <c r="I62" s="145"/>
      <c r="J62" s="145"/>
      <c r="K62" s="178">
        <f>SUMPRODUCT(('1a. Tableau surface agrément'!$A$15:$A$164="PLAI-adapté")*('1a. Tableau surface agrément'!$B$15:$B$164="CP")*('1a. Tableau surface agrément'!$G$15:$G$164=$B62))</f>
        <v>0</v>
      </c>
    </row>
    <row r="63" spans="1:20" ht="15.75">
      <c r="B63" s="179" t="s">
        <v>72</v>
      </c>
      <c r="C63" s="177">
        <f>SUM(C55:C62)</f>
        <v>0</v>
      </c>
      <c r="D63" s="177">
        <f>SUM(D55:D62)</f>
        <v>0</v>
      </c>
      <c r="E63" s="177">
        <f>SUM(E55:E62)</f>
        <v>0</v>
      </c>
      <c r="F63" s="177">
        <f>SUM(F55:F62)</f>
        <v>0</v>
      </c>
      <c r="G63" s="145"/>
      <c r="H63" s="145"/>
      <c r="I63" s="145"/>
      <c r="J63" s="145"/>
      <c r="K63" s="177">
        <f>SUM(K55:K62)</f>
        <v>0</v>
      </c>
    </row>
    <row r="64" spans="1:20" ht="15.75">
      <c r="B64" s="129"/>
      <c r="C64" s="129"/>
      <c r="D64" s="129"/>
      <c r="E64" s="129"/>
      <c r="F64" s="129"/>
      <c r="G64" s="145"/>
      <c r="H64" s="145"/>
      <c r="I64" s="145"/>
      <c r="J64" s="145"/>
      <c r="K64" s="145"/>
    </row>
    <row r="65" spans="1:12" ht="12.75" customHeight="1">
      <c r="B65" s="129" t="s">
        <v>131</v>
      </c>
      <c r="C65" s="129"/>
      <c r="D65" s="129"/>
      <c r="E65" s="129"/>
      <c r="F65" s="129"/>
      <c r="G65" s="129"/>
      <c r="H65" s="129"/>
      <c r="I65" s="129"/>
    </row>
    <row r="66" spans="1:12" ht="15.75">
      <c r="B66" s="129" t="s">
        <v>132</v>
      </c>
      <c r="G66" s="129"/>
      <c r="H66" s="129"/>
      <c r="I66" s="129"/>
    </row>
    <row r="67" spans="1:12" ht="15.75">
      <c r="B67" s="129"/>
    </row>
    <row r="69" spans="1:12" ht="78" customHeight="1">
      <c r="B69" s="180" t="s">
        <v>133</v>
      </c>
      <c r="C69" s="180"/>
    </row>
    <row r="70" spans="1:12" ht="49.5" customHeight="1">
      <c r="C70" s="181" t="s">
        <v>134</v>
      </c>
    </row>
    <row r="72" spans="1:12" ht="15.75" customHeight="1">
      <c r="A72" s="182" t="s">
        <v>135</v>
      </c>
      <c r="B72" s="183"/>
      <c r="C72" s="298" t="s">
        <v>136</v>
      </c>
      <c r="D72" s="298"/>
      <c r="E72" s="298"/>
      <c r="F72" s="298"/>
      <c r="G72" s="298"/>
      <c r="H72" s="298"/>
      <c r="I72" s="298"/>
      <c r="J72" s="298"/>
      <c r="K72" s="298"/>
      <c r="L72"/>
    </row>
    <row r="73" spans="1:12">
      <c r="A73"/>
      <c r="B73"/>
      <c r="C73" s="298"/>
      <c r="D73" s="298"/>
      <c r="E73" s="298"/>
      <c r="F73" s="298"/>
      <c r="G73" s="298"/>
      <c r="H73" s="298"/>
      <c r="I73" s="298"/>
      <c r="J73" s="298"/>
      <c r="K73" s="298"/>
      <c r="L73"/>
    </row>
    <row r="74" spans="1:12">
      <c r="A74"/>
      <c r="B74"/>
      <c r="C74"/>
      <c r="D74"/>
      <c r="E74"/>
      <c r="F74"/>
      <c r="G74"/>
      <c r="H74"/>
      <c r="I74"/>
      <c r="J74"/>
      <c r="K74"/>
      <c r="L74"/>
    </row>
    <row r="75" spans="1:12" ht="54.75" customHeight="1">
      <c r="A75" s="182" t="s">
        <v>137</v>
      </c>
      <c r="B75"/>
      <c r="C75" s="299" t="s">
        <v>138</v>
      </c>
      <c r="D75" s="299"/>
      <c r="E75" s="299"/>
      <c r="F75" s="299"/>
      <c r="G75" s="299"/>
      <c r="H75" s="299"/>
      <c r="I75" s="299"/>
      <c r="J75" s="299"/>
      <c r="K75" s="299"/>
      <c r="L75"/>
    </row>
    <row r="76" spans="1:12" ht="15" customHeight="1">
      <c r="A76"/>
      <c r="B76"/>
      <c r="C76" s="299"/>
      <c r="D76" s="299"/>
      <c r="E76" s="299"/>
      <c r="F76" s="299"/>
      <c r="G76" s="299"/>
      <c r="H76" s="299"/>
      <c r="I76" s="299"/>
      <c r="J76" s="299"/>
      <c r="K76" s="299"/>
      <c r="L76"/>
    </row>
    <row r="77" spans="1:12">
      <c r="A77"/>
      <c r="B77"/>
      <c r="C77"/>
      <c r="D77"/>
      <c r="E77"/>
      <c r="F77"/>
      <c r="G77"/>
      <c r="H77"/>
      <c r="I77"/>
      <c r="J77"/>
      <c r="K77"/>
    </row>
    <row r="78" spans="1:12" ht="15" customHeight="1">
      <c r="A78" s="182" t="s">
        <v>139</v>
      </c>
      <c r="B78" s="184"/>
      <c r="C78" s="299" t="s">
        <v>140</v>
      </c>
      <c r="D78" s="299"/>
      <c r="E78" s="299"/>
      <c r="F78" s="299"/>
      <c r="G78" s="299"/>
      <c r="H78" s="299"/>
      <c r="I78" s="299"/>
      <c r="J78" s="299"/>
      <c r="K78" s="299"/>
    </row>
    <row r="79" spans="1:12" ht="15" customHeight="1">
      <c r="A79"/>
      <c r="B79"/>
      <c r="C79" s="299"/>
      <c r="D79" s="299"/>
      <c r="E79" s="299"/>
      <c r="F79" s="299"/>
      <c r="G79" s="299"/>
      <c r="H79" s="299"/>
      <c r="I79" s="299"/>
      <c r="J79" s="299"/>
      <c r="K79" s="299"/>
    </row>
    <row r="80" spans="1:12" ht="36.75" customHeight="1">
      <c r="A80"/>
      <c r="B80"/>
      <c r="C80"/>
      <c r="D80"/>
      <c r="E80"/>
      <c r="F80"/>
      <c r="G80"/>
      <c r="H80"/>
      <c r="I80"/>
      <c r="J80"/>
      <c r="K80"/>
    </row>
    <row r="81" spans="1:13" ht="14.25" customHeight="1">
      <c r="A81" s="185" t="s">
        <v>141</v>
      </c>
      <c r="B81"/>
      <c r="C81"/>
      <c r="D81"/>
      <c r="E81"/>
      <c r="F81"/>
      <c r="G81"/>
      <c r="H81"/>
      <c r="I81"/>
      <c r="J81"/>
      <c r="K81"/>
    </row>
    <row r="82" spans="1:13">
      <c r="A82" s="145" t="s">
        <v>142</v>
      </c>
      <c r="B82" s="145" t="s">
        <v>143</v>
      </c>
      <c r="C82" s="300" t="s">
        <v>144</v>
      </c>
      <c r="D82" s="300"/>
      <c r="E82" s="300"/>
      <c r="F82" s="300"/>
      <c r="G82" s="300"/>
      <c r="H82" s="300"/>
      <c r="I82" s="300"/>
      <c r="J82" s="300"/>
      <c r="K82" s="300"/>
      <c r="M82" s="132"/>
    </row>
    <row r="83" spans="1:13" ht="14.25" customHeight="1">
      <c r="A83"/>
      <c r="B83" s="186" t="s">
        <v>145</v>
      </c>
      <c r="C83" s="300"/>
      <c r="D83" s="300"/>
      <c r="E83" s="300"/>
      <c r="F83" s="300"/>
      <c r="G83" s="300"/>
      <c r="H83" s="300"/>
      <c r="I83" s="300"/>
      <c r="J83" s="300"/>
      <c r="K83" s="300"/>
      <c r="M83" s="132"/>
    </row>
    <row r="84" spans="1:13">
      <c r="A84"/>
      <c r="B84"/>
      <c r="C84" s="187" t="s">
        <v>146</v>
      </c>
      <c r="D84" s="188"/>
      <c r="E84" s="188"/>
      <c r="F84" s="188"/>
      <c r="G84" s="188"/>
      <c r="H84" s="188"/>
      <c r="I84" s="188"/>
      <c r="J84" s="188"/>
      <c r="K84" s="188"/>
    </row>
    <row r="85" spans="1:13">
      <c r="A85"/>
      <c r="B85"/>
      <c r="C85" s="188"/>
      <c r="D85" s="188"/>
      <c r="E85" s="188"/>
      <c r="F85" s="188"/>
      <c r="G85" s="188"/>
      <c r="H85" s="188"/>
      <c r="I85" s="188"/>
      <c r="J85" s="188"/>
      <c r="K85" s="188"/>
    </row>
    <row r="86" spans="1:13" ht="28.5" customHeight="1">
      <c r="A86" s="145" t="s">
        <v>147</v>
      </c>
      <c r="B86" s="189" t="s">
        <v>148</v>
      </c>
      <c r="C86" s="299" t="s">
        <v>149</v>
      </c>
      <c r="D86" s="299"/>
      <c r="E86" s="299"/>
      <c r="F86" s="299"/>
      <c r="G86" s="299"/>
      <c r="H86" s="299"/>
      <c r="I86" s="299"/>
      <c r="J86" s="299"/>
      <c r="K86" s="299"/>
    </row>
    <row r="87" spans="1:13" ht="28.5" customHeight="1">
      <c r="A87"/>
      <c r="B87"/>
      <c r="C87" s="299"/>
      <c r="D87" s="299"/>
      <c r="E87" s="299"/>
      <c r="F87" s="299"/>
      <c r="G87" s="299"/>
      <c r="H87" s="299"/>
      <c r="I87" s="299"/>
      <c r="J87" s="299"/>
      <c r="K87" s="299"/>
    </row>
    <row r="88" spans="1:13">
      <c r="A88"/>
      <c r="B88"/>
      <c r="C88" s="188"/>
      <c r="D88"/>
      <c r="E88"/>
      <c r="F88"/>
      <c r="G88"/>
      <c r="H88"/>
      <c r="I88"/>
      <c r="J88"/>
      <c r="K88"/>
    </row>
    <row r="89" spans="1:13" ht="15.75">
      <c r="A89" s="185" t="s">
        <v>150</v>
      </c>
      <c r="B89"/>
      <c r="C89"/>
      <c r="D89"/>
      <c r="E89"/>
      <c r="F89"/>
      <c r="G89"/>
      <c r="H89"/>
      <c r="I89"/>
      <c r="J89"/>
      <c r="K89"/>
    </row>
    <row r="90" spans="1:13" ht="15.75">
      <c r="A90" s="185"/>
      <c r="B90" s="145" t="s">
        <v>151</v>
      </c>
      <c r="C90" s="190" t="s">
        <v>152</v>
      </c>
      <c r="D90"/>
      <c r="E90"/>
      <c r="F90"/>
      <c r="G90"/>
      <c r="H90"/>
      <c r="I90"/>
      <c r="J90"/>
      <c r="K90"/>
    </row>
    <row r="91" spans="1:13" ht="15.75">
      <c r="A91"/>
      <c r="B91" s="145" t="s">
        <v>153</v>
      </c>
      <c r="C91" s="191">
        <v>43100</v>
      </c>
      <c r="D91" s="190">
        <v>2059</v>
      </c>
      <c r="E91" s="192" t="s">
        <v>154</v>
      </c>
      <c r="F91" s="193"/>
      <c r="G91" s="193"/>
      <c r="H91"/>
      <c r="I91"/>
      <c r="J91"/>
      <c r="K91"/>
    </row>
    <row r="92" spans="1:13" ht="30" customHeight="1">
      <c r="A92"/>
      <c r="B92"/>
      <c r="C92"/>
      <c r="D92"/>
      <c r="E92" s="188" t="s">
        <v>155</v>
      </c>
      <c r="F92"/>
      <c r="G92"/>
      <c r="H92"/>
      <c r="I92"/>
      <c r="J92"/>
      <c r="K92"/>
    </row>
    <row r="93" spans="1:13" ht="35.25" customHeight="1">
      <c r="A93"/>
      <c r="B93"/>
      <c r="C93"/>
      <c r="D93"/>
      <c r="E93"/>
      <c r="F93" s="188" t="s">
        <v>156</v>
      </c>
      <c r="G93"/>
      <c r="H93"/>
      <c r="I93"/>
      <c r="J93"/>
      <c r="K93"/>
    </row>
    <row r="94" spans="1:13" ht="35.25" customHeight="1">
      <c r="A94"/>
      <c r="B94"/>
      <c r="C94"/>
      <c r="D94"/>
      <c r="E94"/>
      <c r="F94" s="188" t="s">
        <v>157</v>
      </c>
      <c r="G94"/>
      <c r="H94"/>
      <c r="I94"/>
      <c r="J94"/>
      <c r="K94"/>
    </row>
    <row r="95" spans="1:13">
      <c r="A95"/>
      <c r="B95"/>
      <c r="C95"/>
      <c r="D95"/>
      <c r="E95"/>
      <c r="F95" s="188"/>
      <c r="G95"/>
      <c r="H95"/>
      <c r="I95"/>
      <c r="J95"/>
      <c r="K95"/>
    </row>
    <row r="96" spans="1:13" ht="15.75">
      <c r="A96" s="185" t="s">
        <v>158</v>
      </c>
      <c r="B96"/>
      <c r="C96" s="302"/>
      <c r="D96" s="302"/>
      <c r="E96" s="302"/>
      <c r="F96" s="302"/>
      <c r="G96" s="302"/>
      <c r="H96" s="302"/>
      <c r="I96" s="302"/>
      <c r="J96" s="302"/>
      <c r="K96" s="302"/>
    </row>
    <row r="97" spans="1:11" ht="28.5">
      <c r="A97"/>
      <c r="B97" s="194" t="s">
        <v>159</v>
      </c>
      <c r="C97" s="302"/>
      <c r="D97" s="302"/>
      <c r="E97" s="302"/>
      <c r="F97" s="302"/>
      <c r="G97" s="302" t="s">
        <v>160</v>
      </c>
      <c r="H97" s="302"/>
      <c r="I97" s="302"/>
      <c r="J97" s="302"/>
      <c r="K97" s="302"/>
    </row>
    <row r="98" spans="1:11" ht="29.25" customHeight="1">
      <c r="A98"/>
      <c r="B98"/>
      <c r="C98" s="195"/>
      <c r="D98" s="195"/>
      <c r="E98" s="195"/>
      <c r="F98" s="195"/>
      <c r="G98" s="195"/>
      <c r="H98" s="195"/>
      <c r="I98" s="195"/>
      <c r="J98" s="195"/>
      <c r="K98" s="195"/>
    </row>
    <row r="99" spans="1:11" ht="36.75" customHeight="1">
      <c r="A99"/>
      <c r="B99" s="145" t="s">
        <v>161</v>
      </c>
      <c r="C99" s="298" t="s">
        <v>162</v>
      </c>
      <c r="D99" s="298"/>
      <c r="E99" s="298"/>
      <c r="F99" s="298"/>
      <c r="G99" s="298"/>
      <c r="H99" s="298"/>
      <c r="I99" s="298"/>
      <c r="J99" s="298"/>
      <c r="K99" s="298"/>
    </row>
    <row r="100" spans="1:11" ht="15" customHeight="1">
      <c r="A100"/>
      <c r="B100"/>
      <c r="C100" s="196"/>
      <c r="D100" s="197"/>
      <c r="E100" s="195"/>
      <c r="F100" s="195"/>
      <c r="G100" s="195"/>
      <c r="H100" s="195"/>
      <c r="I100" s="195"/>
      <c r="J100" s="195"/>
      <c r="K100" s="195"/>
    </row>
    <row r="101" spans="1:11" ht="15" customHeight="1">
      <c r="A101"/>
      <c r="B101"/>
      <c r="C101" s="298" t="s">
        <v>163</v>
      </c>
      <c r="D101" s="298"/>
      <c r="E101" s="298"/>
      <c r="F101" s="298"/>
      <c r="G101" s="298"/>
      <c r="H101" s="298"/>
      <c r="I101" s="298"/>
      <c r="J101" s="298"/>
      <c r="K101" s="298"/>
    </row>
    <row r="102" spans="1:11" ht="15" customHeight="1">
      <c r="A102"/>
      <c r="B102"/>
      <c r="C102" s="198"/>
      <c r="D102" s="198"/>
      <c r="E102" s="198"/>
      <c r="F102" s="198"/>
      <c r="G102" s="198"/>
      <c r="H102" s="198"/>
      <c r="I102" s="198"/>
      <c r="J102" s="198"/>
      <c r="K102" s="198"/>
    </row>
    <row r="103" spans="1:11" ht="15" customHeight="1">
      <c r="A103"/>
      <c r="B103"/>
      <c r="C103" s="301" t="s">
        <v>164</v>
      </c>
      <c r="D103" s="301"/>
      <c r="E103" s="301"/>
      <c r="F103" s="301"/>
      <c r="G103" s="301"/>
      <c r="H103" s="301"/>
      <c r="I103" s="301"/>
      <c r="J103" s="301"/>
      <c r="K103" s="301"/>
    </row>
    <row r="104" spans="1:11" ht="15" customHeight="1">
      <c r="A104"/>
      <c r="B104"/>
      <c r="C104" s="196"/>
      <c r="D104"/>
      <c r="E104"/>
      <c r="F104"/>
      <c r="G104"/>
      <c r="H104"/>
      <c r="I104"/>
      <c r="J104"/>
      <c r="K104"/>
    </row>
    <row r="105" spans="1:11" ht="15" customHeight="1">
      <c r="A105"/>
      <c r="B105"/>
      <c r="C105" s="298" t="s">
        <v>165</v>
      </c>
      <c r="D105" s="298"/>
      <c r="E105" s="298"/>
      <c r="F105" s="298"/>
      <c r="G105" s="298"/>
      <c r="H105" s="298"/>
      <c r="I105" s="298"/>
      <c r="J105" s="298"/>
      <c r="K105" s="298"/>
    </row>
    <row r="106" spans="1:11" ht="15" customHeight="1">
      <c r="A106"/>
      <c r="B106"/>
      <c r="C106" s="301" t="s">
        <v>164</v>
      </c>
      <c r="D106" s="301"/>
      <c r="E106" s="301"/>
      <c r="F106" s="301"/>
      <c r="G106" s="301"/>
      <c r="H106" s="301"/>
      <c r="I106" s="301"/>
      <c r="J106" s="301"/>
      <c r="K106" s="301"/>
    </row>
    <row r="107" spans="1:11" ht="15" customHeight="1">
      <c r="A107"/>
      <c r="B107"/>
      <c r="C107" s="196"/>
      <c r="D107" s="195"/>
      <c r="E107" s="195"/>
      <c r="F107" s="195"/>
      <c r="G107" s="195"/>
      <c r="H107" s="195"/>
      <c r="I107" s="195"/>
      <c r="J107" s="195"/>
      <c r="K107" s="195"/>
    </row>
    <row r="108" spans="1:11" ht="15.75">
      <c r="A108" s="185" t="s">
        <v>166</v>
      </c>
      <c r="B108"/>
      <c r="C108"/>
      <c r="D108"/>
      <c r="E108"/>
      <c r="F108"/>
      <c r="G108"/>
      <c r="H108"/>
      <c r="I108"/>
      <c r="J108"/>
      <c r="K108"/>
    </row>
    <row r="109" spans="1:11" ht="15" customHeight="1">
      <c r="A109"/>
      <c r="B109" s="186" t="s">
        <v>167</v>
      </c>
      <c r="C109" s="298" t="s">
        <v>168</v>
      </c>
      <c r="D109" s="298"/>
      <c r="E109" s="298"/>
      <c r="F109" s="298"/>
      <c r="G109" s="298"/>
      <c r="H109" s="298"/>
      <c r="I109" s="298"/>
      <c r="J109" s="298"/>
      <c r="K109" s="298"/>
    </row>
    <row r="110" spans="1:11" ht="15" customHeight="1">
      <c r="A110"/>
      <c r="B110"/>
      <c r="C110"/>
      <c r="D110"/>
      <c r="E110"/>
      <c r="F110"/>
      <c r="G110"/>
      <c r="H110"/>
      <c r="I110"/>
      <c r="J110"/>
      <c r="K110"/>
    </row>
    <row r="111" spans="1:11" ht="15" customHeight="1">
      <c r="A111"/>
      <c r="B111"/>
      <c r="C111" s="298" t="s">
        <v>169</v>
      </c>
      <c r="D111" s="298"/>
      <c r="E111" s="298"/>
      <c r="F111" s="298"/>
      <c r="G111" s="298"/>
      <c r="H111" s="298"/>
      <c r="I111" s="298"/>
      <c r="J111" s="298"/>
      <c r="K111" s="298"/>
    </row>
    <row r="112" spans="1:11" ht="15.75" customHeight="1">
      <c r="A112" s="145"/>
      <c r="B112" s="145"/>
      <c r="C112" s="145"/>
      <c r="D112" s="199"/>
      <c r="E112" s="199"/>
      <c r="F112" s="199"/>
      <c r="G112" s="188"/>
      <c r="H112" s="145"/>
      <c r="I112" s="145"/>
      <c r="J112" s="145"/>
      <c r="K112" s="145"/>
    </row>
    <row r="113" spans="1:11">
      <c r="A113"/>
      <c r="B113"/>
      <c r="C113"/>
      <c r="D113" s="200"/>
      <c r="E113"/>
      <c r="F113"/>
      <c r="G113"/>
      <c r="H113"/>
      <c r="I113"/>
      <c r="J113"/>
      <c r="K113"/>
    </row>
    <row r="114" spans="1:11" ht="15.75" customHeight="1">
      <c r="A114" s="183" t="s">
        <v>170</v>
      </c>
      <c r="B114" s="186"/>
      <c r="C114" s="298" t="s">
        <v>171</v>
      </c>
      <c r="D114" s="298"/>
      <c r="E114" s="298"/>
      <c r="F114" s="298"/>
      <c r="G114" s="298"/>
      <c r="H114" s="298"/>
      <c r="I114" s="298"/>
      <c r="J114" s="298"/>
      <c r="K114" s="298"/>
    </row>
    <row r="115" spans="1:11" ht="15.75" customHeight="1">
      <c r="A115" s="185"/>
      <c r="B115"/>
      <c r="C115" s="201"/>
      <c r="D115"/>
      <c r="E115"/>
      <c r="F115"/>
      <c r="G115"/>
      <c r="H115"/>
      <c r="I115"/>
      <c r="J115"/>
      <c r="K115"/>
    </row>
    <row r="116" spans="1:11">
      <c r="A116" s="145"/>
      <c r="B116" s="145"/>
      <c r="C116" s="188"/>
      <c r="D116" s="145"/>
      <c r="E116" s="145"/>
      <c r="F116" s="145"/>
      <c r="G116" s="145"/>
      <c r="H116" s="145"/>
      <c r="I116" s="145"/>
      <c r="J116" s="145"/>
      <c r="K116" s="145"/>
    </row>
    <row r="117" spans="1:11">
      <c r="A117" s="145"/>
      <c r="B117" s="145"/>
      <c r="C117" s="188"/>
      <c r="D117" s="145"/>
      <c r="E117" s="145"/>
      <c r="F117" s="202"/>
      <c r="G117" s="145"/>
      <c r="H117" s="145"/>
      <c r="I117" s="145"/>
      <c r="J117" s="145"/>
      <c r="K117" s="145"/>
    </row>
    <row r="118" spans="1:11">
      <c r="A118" s="145"/>
      <c r="B118" s="145"/>
      <c r="C118" s="145"/>
      <c r="D118" s="145"/>
      <c r="E118" s="145"/>
      <c r="F118" s="145"/>
      <c r="G118" s="145"/>
      <c r="H118" s="145"/>
      <c r="I118" s="145"/>
      <c r="J118" s="145"/>
      <c r="K118" s="145"/>
    </row>
    <row r="119" spans="1:11" ht="18">
      <c r="A119"/>
      <c r="B119" s="203" t="s">
        <v>172</v>
      </c>
      <c r="C119"/>
      <c r="D119"/>
      <c r="E119"/>
      <c r="F119"/>
      <c r="G119"/>
      <c r="H119"/>
      <c r="I119"/>
      <c r="J119"/>
      <c r="K119"/>
    </row>
    <row r="120" spans="1:11" ht="15.75">
      <c r="A120"/>
      <c r="B120"/>
      <c r="C120" s="201" t="s">
        <v>173</v>
      </c>
      <c r="D120"/>
      <c r="E120"/>
      <c r="F120"/>
      <c r="G120"/>
      <c r="H120"/>
      <c r="I120"/>
      <c r="J120"/>
      <c r="K120"/>
    </row>
    <row r="121" spans="1:11" ht="15.75">
      <c r="A121" s="145"/>
      <c r="B121" s="145"/>
      <c r="C121" s="201"/>
      <c r="D121" s="145"/>
      <c r="E121" s="145"/>
      <c r="F121" s="145"/>
      <c r="G121" s="145"/>
      <c r="H121" s="145"/>
      <c r="I121" s="145"/>
      <c r="J121" s="145"/>
      <c r="K121" s="145"/>
    </row>
    <row r="122" spans="1:11" ht="15.75">
      <c r="A122"/>
      <c r="B122"/>
      <c r="C122" s="185" t="s">
        <v>174</v>
      </c>
      <c r="D122" s="141"/>
      <c r="E122" s="141"/>
      <c r="F122" s="141"/>
      <c r="G122" s="141"/>
      <c r="H122" s="141"/>
      <c r="I122" s="141"/>
      <c r="J122" s="141"/>
      <c r="K122"/>
    </row>
    <row r="123" spans="1:11" ht="15.75">
      <c r="A123"/>
      <c r="B123"/>
      <c r="C123" s="185" t="s">
        <v>175</v>
      </c>
      <c r="D123" s="141"/>
      <c r="E123" s="141"/>
      <c r="F123" s="141"/>
      <c r="G123" s="141"/>
      <c r="H123" s="141"/>
      <c r="I123" s="141"/>
      <c r="J123" s="141"/>
      <c r="K123"/>
    </row>
    <row r="124" spans="1:11" ht="15.75">
      <c r="A124"/>
      <c r="B124"/>
      <c r="C124" s="185" t="s">
        <v>176</v>
      </c>
      <c r="D124" s="141"/>
      <c r="E124" s="141"/>
      <c r="F124" s="141"/>
      <c r="G124" s="141"/>
      <c r="H124" s="141"/>
      <c r="I124" s="141"/>
      <c r="J124" s="141"/>
      <c r="K124"/>
    </row>
    <row r="125" spans="1:11">
      <c r="A125"/>
      <c r="B125"/>
      <c r="C125"/>
      <c r="D125"/>
      <c r="E125"/>
      <c r="F125"/>
      <c r="G125" s="145" t="s">
        <v>177</v>
      </c>
      <c r="H125"/>
      <c r="I125"/>
      <c r="J125"/>
      <c r="K125"/>
    </row>
    <row r="126" spans="1:11" ht="15.75">
      <c r="A126" s="145"/>
      <c r="B126" s="145"/>
      <c r="C126" s="201"/>
      <c r="D126" s="145"/>
      <c r="E126" s="145"/>
      <c r="F126" s="145"/>
      <c r="G126" s="145"/>
      <c r="H126" s="145"/>
      <c r="I126" s="145"/>
      <c r="J126" s="145"/>
      <c r="K126" s="145"/>
    </row>
    <row r="127" spans="1:11">
      <c r="A127" s="145"/>
      <c r="B127" s="145"/>
      <c r="C127" s="145"/>
      <c r="D127" s="145"/>
      <c r="E127" s="145"/>
      <c r="F127" s="145"/>
      <c r="G127" s="145"/>
      <c r="H127" s="145"/>
      <c r="I127" s="145"/>
      <c r="J127" s="145"/>
      <c r="K127" s="145"/>
    </row>
    <row r="128" spans="1:11">
      <c r="A128" s="145"/>
      <c r="B128" s="145"/>
      <c r="C128" s="145"/>
      <c r="D128" s="145"/>
      <c r="E128" s="145"/>
      <c r="F128" s="145"/>
      <c r="G128" s="145"/>
      <c r="H128" s="145"/>
      <c r="I128" s="145"/>
      <c r="J128" s="145"/>
      <c r="K128" s="145"/>
    </row>
    <row r="129" spans="1:30">
      <c r="A129" s="145"/>
      <c r="B129" s="145"/>
      <c r="C129" s="145"/>
      <c r="D129" s="145"/>
      <c r="E129" s="145"/>
      <c r="F129" s="145"/>
      <c r="G129" s="145"/>
      <c r="H129" s="145"/>
      <c r="I129" s="145"/>
      <c r="J129" s="145"/>
      <c r="K129" s="145"/>
    </row>
    <row r="130" spans="1:30">
      <c r="A130" s="145"/>
      <c r="B130" s="145"/>
      <c r="C130" s="145"/>
      <c r="D130" s="145"/>
      <c r="E130" s="145"/>
      <c r="F130" s="145"/>
      <c r="G130" s="145"/>
      <c r="H130" s="145"/>
      <c r="I130" s="145"/>
      <c r="J130" s="145"/>
      <c r="K130" s="145"/>
    </row>
    <row r="131" spans="1:30">
      <c r="A131" s="145"/>
      <c r="B131" s="153"/>
      <c r="C131" s="188"/>
      <c r="D131" s="145"/>
      <c r="E131" s="145"/>
      <c r="F131" s="145"/>
      <c r="G131" s="145"/>
      <c r="H131" s="145"/>
      <c r="I131" s="145"/>
      <c r="J131" s="145"/>
      <c r="K131" s="145"/>
    </row>
    <row r="132" spans="1:30">
      <c r="A132" s="145"/>
      <c r="B132" s="145"/>
      <c r="C132" s="188"/>
      <c r="D132" s="145"/>
      <c r="E132" s="145"/>
      <c r="F132" s="145"/>
      <c r="G132" s="145"/>
      <c r="H132" s="145"/>
      <c r="I132" s="145"/>
      <c r="J132" s="145"/>
      <c r="K132" s="145"/>
    </row>
    <row r="133" spans="1:30">
      <c r="A133" s="145"/>
      <c r="B133" s="153"/>
      <c r="C133" s="188"/>
      <c r="D133" s="145"/>
      <c r="E133" s="145"/>
      <c r="F133" s="145"/>
      <c r="G133" s="145"/>
      <c r="H133" s="145"/>
      <c r="I133" s="145"/>
      <c r="J133" s="145"/>
      <c r="K133" s="145"/>
    </row>
    <row r="134" spans="1:30" ht="15.75">
      <c r="A134" s="145"/>
      <c r="B134" s="153"/>
      <c r="C134" s="201"/>
      <c r="D134" s="145"/>
      <c r="E134" s="145"/>
      <c r="F134" s="145"/>
      <c r="G134" s="145"/>
      <c r="H134" s="145"/>
      <c r="I134" s="145"/>
      <c r="J134" s="145"/>
      <c r="K134" s="145"/>
      <c r="AC134" s="108" t="str">
        <f>LEFT(A90,9)</f>
        <v/>
      </c>
    </row>
    <row r="135" spans="1:30" ht="15.75">
      <c r="A135" s="145"/>
      <c r="B135" s="145"/>
      <c r="C135" s="201"/>
      <c r="D135" s="145"/>
      <c r="E135" s="145"/>
      <c r="F135" s="145"/>
      <c r="G135" s="145"/>
      <c r="H135" s="145"/>
      <c r="I135" s="145"/>
      <c r="J135" s="145"/>
      <c r="K135" s="145"/>
      <c r="AC135" s="108" t="str">
        <f>RIGHT(AC134,1)</f>
        <v/>
      </c>
    </row>
    <row r="136" spans="1:30" ht="15.75">
      <c r="A136" s="145"/>
      <c r="B136" s="153"/>
      <c r="C136" s="201"/>
      <c r="D136" s="145"/>
      <c r="E136" s="145"/>
      <c r="F136" s="145"/>
      <c r="G136" s="145"/>
      <c r="H136" s="145"/>
      <c r="I136" s="145"/>
      <c r="J136" s="145"/>
      <c r="K136" s="145"/>
    </row>
    <row r="137" spans="1:30" ht="15.75">
      <c r="A137" s="145"/>
      <c r="B137" s="145"/>
      <c r="C137" s="201"/>
      <c r="D137" s="145"/>
      <c r="E137" s="145"/>
      <c r="F137" s="145"/>
      <c r="G137" s="145"/>
      <c r="H137" s="145"/>
      <c r="I137" s="145"/>
      <c r="J137" s="145"/>
      <c r="K137" s="145"/>
    </row>
    <row r="138" spans="1:30" ht="15.75">
      <c r="A138" s="145"/>
      <c r="B138" s="201"/>
      <c r="C138" s="201"/>
      <c r="D138" s="201"/>
      <c r="E138" s="201"/>
      <c r="F138" s="201"/>
      <c r="G138" s="145"/>
      <c r="H138" s="145"/>
      <c r="I138" s="145"/>
      <c r="J138" s="145"/>
      <c r="K138" s="145"/>
    </row>
    <row r="139" spans="1:30" ht="15.75">
      <c r="A139" s="145"/>
      <c r="B139" s="201"/>
      <c r="C139" s="201"/>
      <c r="D139" s="201"/>
      <c r="E139" s="201"/>
      <c r="F139" s="201"/>
      <c r="G139" s="201"/>
      <c r="H139" s="201"/>
      <c r="I139" s="201"/>
      <c r="J139" s="201"/>
      <c r="K139" s="201"/>
      <c r="L139" s="201"/>
    </row>
    <row r="140" spans="1:30" ht="15.75">
      <c r="A140" s="145"/>
      <c r="B140" s="201"/>
      <c r="C140" s="201"/>
      <c r="D140" s="201"/>
      <c r="E140" s="201"/>
      <c r="F140" s="201"/>
      <c r="G140" s="201"/>
      <c r="H140" s="201"/>
      <c r="I140" s="201"/>
      <c r="J140" s="201"/>
      <c r="K140" s="201"/>
      <c r="L140" s="201"/>
      <c r="AC140" s="167" t="s">
        <v>178</v>
      </c>
    </row>
    <row r="141" spans="1:30" ht="15.75">
      <c r="A141" s="145"/>
      <c r="B141" s="201"/>
      <c r="C141" s="201"/>
      <c r="D141" s="201"/>
      <c r="E141" s="201"/>
      <c r="F141" s="201"/>
      <c r="G141" s="201"/>
      <c r="H141" s="201"/>
      <c r="I141" s="201"/>
      <c r="J141" s="201"/>
      <c r="K141" s="201"/>
      <c r="L141" s="201"/>
      <c r="AC141" s="167" t="s">
        <v>179</v>
      </c>
      <c r="AD141" s="204" t="e">
        <f>SUM('1a. Tableau surface agrément'!#REF!)-SUMPRODUCT(('1a. Tableau surface agrément'!$A$15:$A$164="PLS")*('1a. Tableau surface agrément'!#REF!))</f>
        <v>#REF!</v>
      </c>
    </row>
    <row r="142" spans="1:30" s="167" customFormat="1">
      <c r="A142" s="153"/>
      <c r="B142" s="201"/>
      <c r="C142" s="201"/>
      <c r="D142" s="201"/>
      <c r="E142" s="201"/>
      <c r="F142" s="201"/>
      <c r="G142" s="201"/>
      <c r="H142" s="201"/>
      <c r="I142" s="201"/>
      <c r="J142" s="201"/>
      <c r="K142" s="201"/>
      <c r="L142" s="201"/>
      <c r="M142" s="170"/>
      <c r="N142" s="170"/>
      <c r="O142" s="170"/>
      <c r="P142" s="170"/>
      <c r="Q142" s="170"/>
      <c r="R142" s="170"/>
      <c r="S142" s="170"/>
      <c r="T142" s="170"/>
      <c r="AC142" s="167" t="s">
        <v>180</v>
      </c>
      <c r="AD142" s="167" t="e">
        <f>SUMPRODUCT(('1a. Tableau surface agrément'!$A$15:$A$164="PLUS DC")*('1a. Tableau surface agrément'!#REF!))+SUMPRODUCT(('1a. Tableau surface agrément'!$A$15:$A$164="PLUS ANRU")*('1a. Tableau surface agrément'!#REF!))</f>
        <v>#REF!</v>
      </c>
    </row>
    <row r="143" spans="1:30" s="167" customFormat="1">
      <c r="A143" s="153"/>
      <c r="B143" s="201"/>
      <c r="C143" s="201"/>
      <c r="D143" s="201"/>
      <c r="E143" s="201"/>
      <c r="F143" s="201"/>
      <c r="G143" s="201"/>
      <c r="H143" s="201"/>
      <c r="I143" s="201"/>
      <c r="J143" s="201"/>
      <c r="K143" s="201"/>
      <c r="L143" s="201"/>
      <c r="M143" s="170"/>
      <c r="N143" s="170"/>
      <c r="O143" s="170"/>
      <c r="P143" s="170"/>
      <c r="Q143" s="170"/>
      <c r="R143" s="170"/>
      <c r="S143" s="170"/>
      <c r="T143" s="170"/>
      <c r="AC143" s="167" t="s">
        <v>181</v>
      </c>
      <c r="AD143" s="205" t="e">
        <f>AD141-AD142</f>
        <v>#REF!</v>
      </c>
    </row>
    <row r="144" spans="1:30" ht="15.75">
      <c r="A144" s="145"/>
      <c r="B144" s="201"/>
      <c r="C144" s="201"/>
      <c r="D144" s="201"/>
      <c r="E144" s="201"/>
      <c r="F144" s="201"/>
      <c r="G144" s="201"/>
      <c r="H144" s="201"/>
      <c r="I144" s="201"/>
      <c r="J144" s="201"/>
      <c r="K144" s="201"/>
      <c r="L144" s="201"/>
      <c r="AC144" s="108" t="s">
        <v>182</v>
      </c>
      <c r="AD144" s="108" t="e">
        <f>COUNTA('1a. Tableau surface agrément'!#REF!)-SUMPRODUCT(('1a. Tableau surface agrément'!$A$15:$A$164="PLS")*('1a. Tableau surface agrément'!#REF!&gt;0))</f>
        <v>#REF!</v>
      </c>
    </row>
    <row r="145" spans="1:30" ht="15.75">
      <c r="A145" s="145"/>
      <c r="B145" s="201"/>
      <c r="C145" s="201"/>
      <c r="D145" s="201"/>
      <c r="E145" s="201"/>
      <c r="F145" s="201"/>
      <c r="G145" s="201"/>
      <c r="H145" s="201"/>
      <c r="I145" s="201"/>
      <c r="J145" s="201"/>
      <c r="K145" s="201"/>
      <c r="L145" s="201"/>
      <c r="AC145" s="108" t="s">
        <v>183</v>
      </c>
      <c r="AD145" s="108" t="e">
        <f>COUNTA('1a. Tableau surface agrément'!#REF!)-SUMPRODUCT(('1a. Tableau surface agrément'!$A$15:$A$164="PLS")*('1a. Tableau surface agrément'!#REF!&gt;0))</f>
        <v>#REF!</v>
      </c>
    </row>
    <row r="146" spans="1:30" ht="15.75">
      <c r="A146" s="145"/>
      <c r="B146" s="201"/>
      <c r="C146" s="201"/>
      <c r="D146" s="201"/>
      <c r="E146" s="201"/>
      <c r="F146" s="201"/>
      <c r="G146" s="201"/>
      <c r="H146" s="201"/>
      <c r="I146" s="201"/>
      <c r="J146" s="201"/>
      <c r="K146" s="201"/>
      <c r="L146" s="201"/>
    </row>
    <row r="147" spans="1:30" ht="15.75">
      <c r="A147" s="145"/>
      <c r="B147" s="201"/>
      <c r="C147" s="201"/>
      <c r="D147" s="201"/>
      <c r="E147" s="201"/>
      <c r="F147" s="201"/>
      <c r="G147" s="201"/>
      <c r="H147" s="201"/>
      <c r="I147" s="201"/>
      <c r="J147" s="201"/>
      <c r="K147" s="201"/>
      <c r="L147" s="201"/>
      <c r="AC147" s="108" t="s">
        <v>184</v>
      </c>
      <c r="AD147" s="108" t="e">
        <f>COUNTA('1a. Tableau surface agrément'!#REF!)-SUMPRODUCT(('1a. Tableau surface agrément'!$A$15:$A$164="PLS")*('1a. Tableau surface agrément'!#REF!&gt;0))</f>
        <v>#REF!</v>
      </c>
    </row>
    <row r="148" spans="1:30" ht="15.75">
      <c r="A148" s="145"/>
      <c r="B148" s="201"/>
      <c r="C148" s="201"/>
      <c r="D148" s="201"/>
      <c r="E148" s="201"/>
      <c r="F148" s="201"/>
      <c r="G148" s="201"/>
      <c r="H148" s="201"/>
      <c r="I148" s="201"/>
      <c r="J148" s="201"/>
      <c r="K148" s="201"/>
      <c r="L148" s="201"/>
    </row>
    <row r="149" spans="1:30" ht="15.75">
      <c r="A149" s="145"/>
      <c r="B149" s="201"/>
      <c r="C149" s="201"/>
      <c r="D149" s="201"/>
      <c r="E149" s="201"/>
      <c r="F149" s="201"/>
      <c r="G149" s="201"/>
      <c r="H149" s="201"/>
      <c r="I149" s="201"/>
      <c r="J149" s="201"/>
      <c r="K149" s="201"/>
      <c r="L149" s="201"/>
    </row>
    <row r="150" spans="1:30" ht="15.75">
      <c r="A150" s="145"/>
      <c r="B150" s="201"/>
      <c r="C150" s="201"/>
      <c r="D150" s="201"/>
      <c r="E150" s="201"/>
      <c r="F150" s="201"/>
      <c r="G150" s="201"/>
      <c r="H150" s="201"/>
      <c r="I150" s="201"/>
      <c r="J150" s="201"/>
      <c r="K150" s="201"/>
      <c r="L150" s="201"/>
    </row>
    <row r="151" spans="1:30" ht="15.75">
      <c r="A151" s="145"/>
      <c r="B151" s="201"/>
      <c r="C151" s="201"/>
      <c r="D151" s="201"/>
      <c r="E151" s="201"/>
      <c r="F151" s="201"/>
      <c r="G151" s="201"/>
      <c r="H151" s="201"/>
      <c r="I151" s="201"/>
      <c r="J151" s="201"/>
      <c r="K151" s="201"/>
      <c r="L151" s="201"/>
    </row>
    <row r="152" spans="1:30" ht="15.75">
      <c r="A152" s="145"/>
      <c r="B152" s="201"/>
      <c r="C152" s="201"/>
      <c r="D152" s="201"/>
      <c r="E152" s="201"/>
      <c r="F152" s="201"/>
      <c r="G152" s="201"/>
      <c r="H152" s="201"/>
      <c r="I152" s="201"/>
      <c r="J152" s="201"/>
      <c r="K152" s="201"/>
      <c r="L152" s="201"/>
    </row>
    <row r="153" spans="1:30" ht="15.75">
      <c r="A153" s="145"/>
      <c r="B153" s="201"/>
      <c r="C153" s="201"/>
      <c r="D153" s="201"/>
      <c r="E153" s="201"/>
      <c r="F153" s="201"/>
      <c r="G153" s="201"/>
      <c r="H153" s="201"/>
      <c r="I153" s="201"/>
      <c r="J153" s="201"/>
      <c r="K153" s="201"/>
      <c r="L153" s="201"/>
    </row>
    <row r="154" spans="1:30" ht="15.75">
      <c r="A154" s="145"/>
      <c r="B154" s="201"/>
      <c r="C154" s="201"/>
      <c r="D154" s="201"/>
      <c r="E154" s="201"/>
      <c r="F154" s="201"/>
      <c r="G154" s="201"/>
      <c r="H154" s="201"/>
      <c r="I154" s="201"/>
      <c r="J154" s="201"/>
      <c r="K154" s="201"/>
      <c r="L154" s="201"/>
    </row>
    <row r="155" spans="1:30" ht="15.75">
      <c r="A155" s="145"/>
      <c r="B155" s="201"/>
      <c r="C155" s="201"/>
      <c r="D155" s="201"/>
      <c r="E155" s="201"/>
      <c r="F155" s="201"/>
      <c r="G155" s="201"/>
      <c r="H155" s="201"/>
      <c r="I155" s="201"/>
      <c r="J155" s="201"/>
      <c r="K155" s="201"/>
      <c r="L155" s="201"/>
    </row>
    <row r="156" spans="1:30" ht="15.75">
      <c r="A156" s="145"/>
      <c r="B156" s="201"/>
      <c r="C156" s="201"/>
      <c r="D156" s="201"/>
      <c r="E156" s="201"/>
      <c r="F156" s="201"/>
      <c r="G156" s="201"/>
      <c r="H156" s="201"/>
      <c r="I156" s="201"/>
      <c r="J156" s="201"/>
      <c r="K156" s="201"/>
      <c r="L156" s="201"/>
    </row>
    <row r="157" spans="1:30" ht="15.75">
      <c r="A157" s="145"/>
      <c r="B157" s="201"/>
      <c r="C157" s="201"/>
      <c r="D157" s="201"/>
      <c r="E157" s="201"/>
      <c r="F157" s="201"/>
      <c r="G157" s="201"/>
      <c r="H157" s="201"/>
      <c r="I157" s="201"/>
      <c r="J157" s="201"/>
      <c r="K157" s="201"/>
      <c r="L157" s="201"/>
    </row>
    <row r="158" spans="1:30" ht="15.75">
      <c r="A158" s="145"/>
      <c r="B158" s="201"/>
      <c r="C158" s="201"/>
      <c r="D158" s="201"/>
      <c r="E158" s="201"/>
      <c r="F158" s="201"/>
      <c r="G158" s="201"/>
      <c r="H158" s="201"/>
      <c r="I158" s="201"/>
      <c r="J158" s="201"/>
      <c r="K158" s="201"/>
      <c r="L158" s="201"/>
    </row>
    <row r="159" spans="1:30" ht="27.75" customHeight="1">
      <c r="A159" s="145"/>
      <c r="B159" s="201"/>
      <c r="C159" s="201"/>
      <c r="D159" s="201"/>
      <c r="E159" s="201"/>
      <c r="F159" s="201"/>
      <c r="G159" s="201"/>
      <c r="H159" s="201"/>
      <c r="I159" s="201"/>
      <c r="J159" s="201"/>
      <c r="K159" s="201"/>
      <c r="L159" s="201"/>
    </row>
    <row r="160" spans="1:30" ht="39" customHeight="1">
      <c r="B160" s="201"/>
      <c r="C160" s="201"/>
      <c r="D160" s="201"/>
      <c r="E160" s="201"/>
      <c r="F160" s="201"/>
      <c r="G160" s="201"/>
      <c r="H160" s="201"/>
      <c r="I160" s="201"/>
      <c r="J160" s="201"/>
      <c r="K160" s="201"/>
      <c r="L160" s="201"/>
    </row>
    <row r="161" spans="1:12" ht="15.75">
      <c r="B161" s="201"/>
      <c r="C161" s="201"/>
      <c r="D161" s="201"/>
      <c r="E161" s="201"/>
      <c r="F161" s="201"/>
      <c r="G161" s="201"/>
      <c r="H161" s="201"/>
      <c r="I161" s="201"/>
      <c r="J161" s="201"/>
      <c r="K161" s="201"/>
      <c r="L161" s="201"/>
    </row>
    <row r="162" spans="1:12" ht="15.75">
      <c r="B162" s="201"/>
      <c r="C162" s="201"/>
      <c r="D162" s="201"/>
      <c r="E162" s="201"/>
      <c r="F162" s="201"/>
      <c r="G162" s="201"/>
      <c r="H162" s="201"/>
      <c r="I162" s="201"/>
      <c r="J162" s="201"/>
      <c r="K162" s="201"/>
      <c r="L162" s="201"/>
    </row>
    <row r="163" spans="1:12" ht="15.75">
      <c r="A163" s="154"/>
      <c r="B163" s="201"/>
      <c r="C163" s="201"/>
      <c r="D163" s="201"/>
      <c r="E163" s="201"/>
      <c r="F163" s="201"/>
      <c r="G163" s="201"/>
      <c r="H163" s="201"/>
      <c r="I163" s="201"/>
      <c r="J163" s="201"/>
      <c r="K163" s="201"/>
      <c r="L163" s="201"/>
    </row>
    <row r="164" spans="1:12" ht="15.75" customHeight="1">
      <c r="B164" s="201"/>
      <c r="C164" s="201"/>
      <c r="D164" s="201"/>
      <c r="E164" s="201"/>
      <c r="F164" s="201"/>
      <c r="G164" s="201"/>
      <c r="H164" s="201"/>
      <c r="I164" s="201"/>
      <c r="J164" s="201"/>
      <c r="K164" s="201"/>
      <c r="L164" s="201"/>
    </row>
    <row r="165" spans="1:12" ht="15.75">
      <c r="B165" s="201"/>
      <c r="C165" s="201"/>
      <c r="D165" s="201"/>
      <c r="E165" s="201"/>
      <c r="F165" s="201"/>
      <c r="G165" s="201"/>
      <c r="H165" s="201"/>
      <c r="I165" s="201"/>
      <c r="J165" s="201"/>
      <c r="K165" s="201"/>
      <c r="L165" s="201"/>
    </row>
    <row r="166" spans="1:12" ht="15.75">
      <c r="B166" s="201"/>
      <c r="C166" s="201"/>
      <c r="D166" s="201"/>
      <c r="E166" s="201"/>
      <c r="F166" s="201"/>
      <c r="G166" s="201"/>
      <c r="H166" s="201"/>
      <c r="I166" s="201"/>
      <c r="J166" s="201"/>
      <c r="K166" s="201"/>
      <c r="L166" s="201"/>
    </row>
    <row r="167" spans="1:12" ht="15.75">
      <c r="B167" s="201"/>
      <c r="C167" s="201"/>
      <c r="D167" s="201"/>
      <c r="E167" s="201"/>
      <c r="F167" s="201"/>
      <c r="G167" s="201"/>
      <c r="H167" s="201"/>
      <c r="I167" s="201"/>
      <c r="J167" s="201"/>
      <c r="K167" s="201"/>
      <c r="L167" s="201"/>
    </row>
    <row r="168" spans="1:12" ht="15.75">
      <c r="B168" s="201"/>
      <c r="C168" s="201"/>
      <c r="D168" s="201"/>
      <c r="E168" s="201"/>
      <c r="F168" s="201"/>
      <c r="G168" s="201"/>
      <c r="H168" s="201"/>
      <c r="I168" s="201"/>
      <c r="J168" s="201"/>
      <c r="K168" s="201"/>
      <c r="L168" s="201"/>
    </row>
    <row r="169" spans="1:12" ht="15.75">
      <c r="A169" s="154"/>
      <c r="B169" s="201"/>
      <c r="C169" s="201"/>
      <c r="D169" s="201"/>
      <c r="E169" s="201"/>
      <c r="F169" s="201"/>
      <c r="G169" s="201"/>
      <c r="H169" s="201"/>
      <c r="I169" s="201"/>
      <c r="J169" s="201"/>
      <c r="K169" s="201"/>
      <c r="L169" s="201"/>
    </row>
    <row r="170" spans="1:12" ht="15.75">
      <c r="B170" s="201"/>
      <c r="C170" s="201"/>
      <c r="D170" s="201"/>
      <c r="E170" s="201"/>
      <c r="F170" s="201"/>
      <c r="G170" s="201"/>
      <c r="H170" s="201"/>
      <c r="I170" s="201"/>
      <c r="J170" s="201"/>
      <c r="K170" s="201"/>
      <c r="L170" s="201"/>
    </row>
    <row r="171" spans="1:12" ht="15.75">
      <c r="B171" s="201"/>
      <c r="C171" s="201"/>
      <c r="D171" s="201"/>
      <c r="E171" s="201"/>
      <c r="F171" s="201"/>
      <c r="G171" s="201"/>
      <c r="H171" s="201"/>
      <c r="I171" s="201"/>
      <c r="J171" s="201"/>
      <c r="K171" s="201"/>
      <c r="L171" s="201"/>
    </row>
    <row r="172" spans="1:12" ht="15.75">
      <c r="B172" s="201"/>
      <c r="C172" s="201"/>
      <c r="D172" s="201"/>
      <c r="E172" s="201"/>
      <c r="F172" s="201"/>
      <c r="G172" s="201"/>
      <c r="H172" s="201"/>
      <c r="I172" s="201"/>
      <c r="J172" s="201"/>
      <c r="K172" s="201"/>
      <c r="L172" s="201"/>
    </row>
    <row r="173" spans="1:12" ht="15.75">
      <c r="B173" s="201"/>
      <c r="C173" s="201"/>
      <c r="D173" s="201"/>
      <c r="E173" s="201"/>
      <c r="F173" s="201"/>
      <c r="G173" s="201"/>
      <c r="H173" s="201"/>
      <c r="I173" s="201"/>
      <c r="J173" s="201"/>
      <c r="K173" s="201"/>
      <c r="L173" s="201"/>
    </row>
    <row r="174" spans="1:12" ht="15.75">
      <c r="B174" s="201"/>
      <c r="C174" s="201"/>
      <c r="D174" s="201"/>
      <c r="E174" s="201"/>
      <c r="F174" s="201"/>
      <c r="G174" s="201"/>
      <c r="H174" s="201"/>
      <c r="I174" s="201"/>
      <c r="J174" s="201"/>
      <c r="K174" s="201"/>
      <c r="L174" s="201"/>
    </row>
    <row r="175" spans="1:12" ht="15.75">
      <c r="B175" s="201"/>
      <c r="C175" s="201"/>
      <c r="D175" s="201"/>
      <c r="E175" s="201"/>
      <c r="F175" s="201"/>
      <c r="G175" s="201"/>
      <c r="H175" s="201"/>
      <c r="I175" s="201"/>
      <c r="J175" s="201"/>
      <c r="K175" s="201"/>
      <c r="L175" s="201"/>
    </row>
    <row r="176" spans="1:12" ht="15.75">
      <c r="A176" s="154"/>
      <c r="B176" s="201"/>
      <c r="C176" s="201"/>
      <c r="D176" s="201"/>
      <c r="E176" s="201"/>
      <c r="F176" s="201"/>
      <c r="G176" s="201"/>
      <c r="H176" s="201"/>
      <c r="I176" s="201"/>
      <c r="J176" s="201"/>
      <c r="K176" s="201"/>
      <c r="L176" s="201"/>
    </row>
    <row r="177" spans="1:12" ht="15.75">
      <c r="B177" s="201"/>
      <c r="C177" s="201"/>
      <c r="D177" s="201"/>
      <c r="E177" s="201"/>
      <c r="F177" s="201"/>
      <c r="G177" s="201"/>
      <c r="H177" s="201"/>
      <c r="I177" s="201"/>
      <c r="J177" s="201"/>
      <c r="K177" s="201"/>
      <c r="L177" s="201"/>
    </row>
    <row r="178" spans="1:12" ht="15.75" customHeight="1">
      <c r="B178" s="201"/>
      <c r="C178" s="201"/>
      <c r="D178" s="201"/>
      <c r="E178" s="201"/>
      <c r="F178" s="201"/>
      <c r="G178" s="201"/>
      <c r="H178" s="201"/>
      <c r="I178" s="201"/>
      <c r="J178" s="201"/>
      <c r="K178" s="201"/>
    </row>
    <row r="179" spans="1:12" ht="15.75">
      <c r="B179" s="201"/>
      <c r="C179" s="201"/>
      <c r="D179" s="201"/>
      <c r="E179" s="201"/>
      <c r="F179" s="201"/>
      <c r="G179" s="201"/>
      <c r="H179" s="201"/>
      <c r="I179" s="201"/>
      <c r="J179" s="201"/>
      <c r="K179" s="201"/>
    </row>
    <row r="180" spans="1:12" ht="15.75">
      <c r="B180" s="201"/>
      <c r="C180" s="201"/>
      <c r="D180" s="201"/>
      <c r="E180" s="201"/>
      <c r="F180" s="201"/>
      <c r="G180" s="201"/>
      <c r="H180" s="201"/>
      <c r="I180" s="201"/>
      <c r="J180" s="201"/>
      <c r="K180" s="201"/>
    </row>
    <row r="181" spans="1:12" ht="15.75">
      <c r="A181" s="154"/>
      <c r="B181" s="201"/>
      <c r="C181" s="201"/>
      <c r="D181" s="201"/>
      <c r="E181" s="201"/>
      <c r="F181" s="201"/>
      <c r="G181" s="201"/>
      <c r="H181" s="201"/>
      <c r="I181" s="201"/>
      <c r="J181" s="201"/>
      <c r="K181" s="201"/>
    </row>
    <row r="182" spans="1:12" ht="15.75">
      <c r="B182" s="201"/>
      <c r="C182" s="201"/>
      <c r="D182" s="201"/>
      <c r="E182" s="201"/>
      <c r="F182" s="201"/>
      <c r="G182" s="201"/>
      <c r="H182" s="201"/>
      <c r="I182" s="201"/>
      <c r="J182" s="201"/>
      <c r="K182" s="201"/>
    </row>
    <row r="183" spans="1:12" ht="15.75">
      <c r="B183" s="201"/>
      <c r="C183" s="201"/>
      <c r="D183" s="201"/>
      <c r="E183" s="201"/>
      <c r="F183" s="201"/>
      <c r="G183" s="201"/>
      <c r="H183" s="201"/>
      <c r="I183" s="201"/>
      <c r="J183" s="201"/>
      <c r="K183" s="201"/>
    </row>
    <row r="184" spans="1:12" ht="15.75">
      <c r="B184" s="201"/>
      <c r="C184" s="201"/>
      <c r="D184" s="201"/>
      <c r="E184" s="201"/>
      <c r="F184" s="201"/>
      <c r="G184" s="201"/>
      <c r="H184" s="201"/>
      <c r="I184" s="201"/>
      <c r="J184" s="201"/>
      <c r="K184" s="201"/>
    </row>
    <row r="185" spans="1:12" ht="15.75">
      <c r="B185" s="201"/>
      <c r="C185" s="201"/>
      <c r="D185" s="201"/>
      <c r="E185" s="201"/>
      <c r="F185" s="201"/>
      <c r="G185" s="201"/>
      <c r="H185" s="201"/>
      <c r="I185" s="201"/>
      <c r="J185" s="201"/>
      <c r="K185" s="201"/>
    </row>
    <row r="186" spans="1:12" ht="15.75">
      <c r="B186" s="201"/>
      <c r="C186" s="201"/>
      <c r="D186" s="201"/>
      <c r="E186" s="201"/>
      <c r="F186" s="201"/>
      <c r="G186" s="201"/>
      <c r="H186" s="201"/>
      <c r="I186" s="201"/>
      <c r="J186" s="201"/>
      <c r="K186" s="201"/>
    </row>
    <row r="187" spans="1:12" ht="15.75">
      <c r="B187" s="201"/>
      <c r="C187" s="201"/>
      <c r="D187" s="201"/>
      <c r="E187" s="201"/>
      <c r="F187" s="201"/>
      <c r="G187" s="201"/>
      <c r="H187" s="201"/>
      <c r="I187" s="201"/>
      <c r="J187" s="201"/>
      <c r="K187" s="201"/>
    </row>
    <row r="188" spans="1:12" ht="15.75">
      <c r="A188" s="154"/>
      <c r="B188" s="201"/>
      <c r="C188" s="201"/>
      <c r="D188" s="201"/>
      <c r="E188" s="201"/>
      <c r="F188" s="201"/>
      <c r="G188" s="201"/>
      <c r="H188" s="201"/>
      <c r="I188" s="201"/>
      <c r="J188" s="201"/>
      <c r="K188" s="201"/>
    </row>
    <row r="189" spans="1:12" ht="15.75">
      <c r="B189" s="201"/>
      <c r="C189" s="201"/>
      <c r="D189" s="201"/>
      <c r="E189" s="201"/>
      <c r="F189" s="201"/>
      <c r="G189" s="201"/>
      <c r="H189" s="201"/>
      <c r="I189" s="201"/>
      <c r="J189" s="201"/>
      <c r="K189" s="201"/>
    </row>
    <row r="190" spans="1:12" ht="15.75">
      <c r="B190" s="201"/>
      <c r="C190" s="201"/>
      <c r="D190" s="201"/>
      <c r="E190" s="201"/>
      <c r="F190" s="201"/>
      <c r="G190" s="201"/>
      <c r="H190" s="201"/>
      <c r="I190" s="201"/>
      <c r="J190" s="201"/>
      <c r="K190" s="201"/>
    </row>
    <row r="191" spans="1:12" ht="15.75">
      <c r="B191" s="201"/>
      <c r="C191" s="201"/>
      <c r="D191" s="201"/>
      <c r="E191" s="201"/>
      <c r="F191" s="201"/>
      <c r="G191" s="201"/>
      <c r="H191" s="201"/>
      <c r="I191" s="201"/>
      <c r="J191" s="201"/>
      <c r="K191" s="201"/>
    </row>
    <row r="192" spans="1:12" ht="15.75">
      <c r="B192" s="201"/>
      <c r="C192" s="201"/>
      <c r="D192" s="201"/>
      <c r="E192" s="201"/>
      <c r="F192" s="201"/>
      <c r="G192" s="201"/>
      <c r="H192" s="201"/>
      <c r="I192" s="201"/>
      <c r="J192" s="201"/>
      <c r="K192" s="201"/>
    </row>
    <row r="193" spans="2:11" ht="15.75">
      <c r="B193" s="201"/>
      <c r="C193" s="201"/>
      <c r="D193" s="201"/>
      <c r="E193" s="201"/>
      <c r="F193" s="201"/>
      <c r="G193" s="201"/>
      <c r="H193" s="201"/>
      <c r="I193" s="201"/>
      <c r="J193" s="201"/>
      <c r="K193" s="201"/>
    </row>
    <row r="194" spans="2:11" ht="15.75">
      <c r="B194" s="201"/>
      <c r="C194" s="201"/>
      <c r="D194" s="201"/>
      <c r="E194" s="201"/>
      <c r="F194" s="201"/>
      <c r="G194" s="201"/>
      <c r="H194" s="201"/>
      <c r="I194" s="201"/>
      <c r="J194" s="201"/>
      <c r="K194" s="201"/>
    </row>
    <row r="195" spans="2:11" ht="15.75">
      <c r="B195" s="201"/>
      <c r="C195" s="201"/>
      <c r="D195" s="201"/>
      <c r="E195" s="201"/>
      <c r="F195" s="201"/>
      <c r="G195" s="201"/>
      <c r="H195" s="201"/>
      <c r="I195" s="201"/>
      <c r="J195" s="201"/>
      <c r="K195" s="201"/>
    </row>
    <row r="196" spans="2:11" ht="15.75">
      <c r="B196" s="201"/>
      <c r="C196" s="201"/>
      <c r="D196" s="201"/>
      <c r="E196" s="201"/>
      <c r="F196" s="201"/>
      <c r="G196" s="201"/>
      <c r="H196" s="201"/>
      <c r="I196" s="201"/>
      <c r="J196" s="201"/>
      <c r="K196" s="201"/>
    </row>
    <row r="197" spans="2:11" ht="15.75">
      <c r="B197" s="201"/>
      <c r="C197" s="201"/>
      <c r="D197" s="201"/>
      <c r="E197" s="201"/>
      <c r="F197" s="201"/>
      <c r="G197" s="201"/>
      <c r="H197" s="201"/>
      <c r="I197" s="201"/>
      <c r="J197" s="201"/>
      <c r="K197" s="201"/>
    </row>
    <row r="198" spans="2:11" ht="15.75">
      <c r="B198" s="201"/>
      <c r="C198" s="201"/>
      <c r="D198" s="201"/>
      <c r="E198" s="201"/>
      <c r="F198" s="201"/>
      <c r="G198" s="201"/>
      <c r="H198" s="201"/>
      <c r="I198" s="201"/>
      <c r="J198" s="201"/>
      <c r="K198" s="201"/>
    </row>
    <row r="199" spans="2:11" ht="15.75">
      <c r="B199" s="201"/>
      <c r="C199" s="201"/>
      <c r="D199" s="201"/>
      <c r="E199" s="201"/>
      <c r="F199" s="201"/>
      <c r="G199" s="201"/>
      <c r="H199" s="201"/>
      <c r="I199" s="201"/>
      <c r="J199" s="201"/>
      <c r="K199" s="201"/>
    </row>
    <row r="200" spans="2:11" ht="15.75">
      <c r="B200" s="201"/>
      <c r="C200" s="201"/>
      <c r="D200" s="201"/>
      <c r="E200" s="201"/>
      <c r="F200" s="201"/>
      <c r="G200" s="201"/>
      <c r="H200" s="201"/>
      <c r="I200" s="201"/>
      <c r="J200" s="201"/>
      <c r="K200" s="201"/>
    </row>
    <row r="201" spans="2:11" ht="15.75">
      <c r="B201" s="201"/>
      <c r="C201" s="201"/>
      <c r="D201" s="201"/>
      <c r="E201" s="201"/>
      <c r="F201" s="201"/>
      <c r="G201" s="201"/>
      <c r="H201" s="201"/>
      <c r="I201" s="201"/>
      <c r="J201" s="201"/>
      <c r="K201" s="201"/>
    </row>
    <row r="202" spans="2:11" ht="15.75">
      <c r="B202" s="145"/>
      <c r="C202" s="201"/>
      <c r="D202" s="145"/>
      <c r="E202" s="145"/>
      <c r="F202" s="145"/>
      <c r="G202" s="201"/>
      <c r="H202" s="201"/>
      <c r="I202" s="201"/>
      <c r="J202" s="201"/>
      <c r="K202" s="201"/>
    </row>
    <row r="203" spans="2:11">
      <c r="B203" s="145"/>
      <c r="C203" s="145"/>
      <c r="D203" s="145"/>
      <c r="E203" s="145"/>
      <c r="F203" s="145"/>
      <c r="G203" s="145"/>
      <c r="H203" s="145"/>
      <c r="I203" s="145"/>
      <c r="J203" s="145"/>
      <c r="K203" s="145"/>
    </row>
    <row r="204" spans="2:11">
      <c r="B204" s="145"/>
      <c r="C204" s="145"/>
      <c r="D204" s="145"/>
      <c r="E204" s="145"/>
      <c r="F204" s="145"/>
      <c r="G204" s="145"/>
      <c r="H204" s="145"/>
      <c r="I204" s="145"/>
      <c r="J204" s="145"/>
      <c r="K204" s="145"/>
    </row>
    <row r="205" spans="2:11">
      <c r="B205" s="145"/>
      <c r="C205" s="145"/>
      <c r="D205" s="145"/>
      <c r="E205" s="145"/>
      <c r="F205" s="145"/>
      <c r="G205" s="145"/>
      <c r="H205" s="145"/>
      <c r="I205" s="145"/>
      <c r="J205" s="145"/>
      <c r="K205" s="145"/>
    </row>
    <row r="206" spans="2:11">
      <c r="B206" s="153"/>
      <c r="C206" s="188"/>
      <c r="D206" s="145"/>
      <c r="E206" s="145"/>
      <c r="F206" s="145"/>
      <c r="G206" s="145"/>
      <c r="H206" s="145"/>
      <c r="I206" s="145"/>
      <c r="J206" s="145"/>
      <c r="K206" s="145"/>
    </row>
    <row r="207" spans="2:11">
      <c r="B207" s="145"/>
      <c r="C207" s="188"/>
      <c r="D207" s="145"/>
      <c r="E207" s="145"/>
      <c r="F207" s="145"/>
      <c r="G207" s="145"/>
      <c r="H207" s="145"/>
      <c r="I207" s="145"/>
      <c r="J207" s="145"/>
      <c r="K207" s="145"/>
    </row>
    <row r="208" spans="2:11">
      <c r="B208" s="153"/>
      <c r="C208" s="188"/>
      <c r="D208" s="145"/>
      <c r="E208" s="145"/>
      <c r="F208" s="145"/>
      <c r="G208" s="145"/>
      <c r="H208" s="145"/>
      <c r="I208" s="145"/>
      <c r="J208" s="145"/>
      <c r="K208" s="145"/>
    </row>
    <row r="209" spans="1:30" ht="15.75">
      <c r="B209" s="153"/>
      <c r="C209" s="201"/>
      <c r="D209" s="145"/>
      <c r="E209" s="145"/>
      <c r="F209" s="145"/>
      <c r="G209" s="145"/>
      <c r="H209" s="145"/>
      <c r="I209" s="145"/>
      <c r="J209" s="145"/>
      <c r="K209" s="145"/>
    </row>
    <row r="210" spans="1:30" ht="15.75">
      <c r="B210" s="145"/>
      <c r="C210" s="201"/>
      <c r="D210" s="145"/>
      <c r="E210" s="145"/>
      <c r="F210" s="145"/>
      <c r="G210" s="145"/>
      <c r="H210" s="145"/>
      <c r="I210" s="145"/>
      <c r="J210" s="145"/>
      <c r="K210" s="145"/>
    </row>
    <row r="211" spans="1:30" ht="15.75">
      <c r="B211" s="153"/>
      <c r="C211" s="201"/>
      <c r="D211" s="145"/>
      <c r="E211" s="145"/>
      <c r="F211" s="145"/>
      <c r="G211" s="145"/>
      <c r="H211" s="145"/>
      <c r="I211" s="145"/>
      <c r="J211" s="145"/>
      <c r="K211" s="145"/>
    </row>
    <row r="212" spans="1:30" ht="15.75">
      <c r="B212" s="145"/>
      <c r="C212" s="201"/>
      <c r="D212" s="145"/>
      <c r="E212" s="145"/>
      <c r="F212" s="145"/>
      <c r="G212" s="145"/>
      <c r="H212" s="145"/>
      <c r="I212" s="145"/>
      <c r="J212" s="145"/>
      <c r="K212" s="145"/>
    </row>
    <row r="213" spans="1:30" ht="15.75">
      <c r="B213" s="145"/>
      <c r="C213" s="201"/>
      <c r="D213" s="145"/>
      <c r="E213" s="145"/>
      <c r="F213" s="145"/>
      <c r="G213" s="145"/>
      <c r="H213" s="145"/>
      <c r="I213" s="145"/>
      <c r="J213" s="145"/>
      <c r="K213" s="145"/>
    </row>
    <row r="214" spans="1:30" ht="15.75">
      <c r="B214" s="145"/>
      <c r="C214" s="201"/>
      <c r="D214" s="145"/>
      <c r="E214" s="145"/>
      <c r="F214" s="145"/>
      <c r="G214" s="145"/>
      <c r="H214" s="145"/>
      <c r="I214" s="145"/>
      <c r="J214" s="145"/>
      <c r="K214" s="145"/>
    </row>
    <row r="215" spans="1:30" ht="15.75" customHeight="1">
      <c r="A215" s="154"/>
      <c r="B215" s="145"/>
      <c r="C215" s="201"/>
      <c r="D215" s="145"/>
      <c r="E215" s="145"/>
      <c r="F215" s="145"/>
      <c r="G215" s="145"/>
      <c r="H215" s="145"/>
      <c r="I215" s="145"/>
      <c r="J215" s="145"/>
      <c r="K215" s="145"/>
    </row>
    <row r="216" spans="1:30">
      <c r="B216" s="153"/>
      <c r="C216" s="206"/>
      <c r="D216" s="153"/>
      <c r="E216" s="153"/>
      <c r="F216" s="153"/>
      <c r="G216" s="145"/>
      <c r="H216" s="145"/>
      <c r="I216" s="145"/>
      <c r="J216" s="145"/>
      <c r="K216" s="145"/>
    </row>
    <row r="217" spans="1:30">
      <c r="B217" s="153"/>
      <c r="C217" s="206"/>
      <c r="D217" s="153"/>
      <c r="E217" s="153"/>
      <c r="F217" s="153"/>
      <c r="G217" s="153"/>
      <c r="H217" s="153"/>
      <c r="I217" s="153"/>
      <c r="J217" s="153"/>
      <c r="K217" s="207"/>
    </row>
    <row r="218" spans="1:30" ht="15.75">
      <c r="B218" s="145"/>
      <c r="C218" s="201"/>
      <c r="D218" s="145"/>
      <c r="E218" s="201"/>
      <c r="F218" s="201"/>
      <c r="G218" s="153"/>
      <c r="H218" s="153"/>
      <c r="I218" s="153"/>
      <c r="J218" s="153"/>
      <c r="K218" s="207"/>
    </row>
    <row r="219" spans="1:30" ht="15.75">
      <c r="B219" s="145"/>
      <c r="C219" s="145"/>
      <c r="D219" s="145"/>
      <c r="E219" s="201"/>
      <c r="F219" s="201"/>
      <c r="G219" s="201"/>
      <c r="H219" s="201"/>
      <c r="I219" s="201"/>
      <c r="J219" s="201"/>
      <c r="K219" s="201"/>
      <c r="L219" s="201"/>
    </row>
    <row r="220" spans="1:30" ht="15.75">
      <c r="B220" s="145"/>
      <c r="C220" s="145"/>
      <c r="D220" s="145"/>
      <c r="E220" s="201"/>
      <c r="F220" s="201"/>
      <c r="G220" s="201"/>
      <c r="H220" s="201"/>
      <c r="I220" s="201"/>
      <c r="J220" s="201"/>
      <c r="K220" s="201"/>
      <c r="L220" s="201"/>
    </row>
    <row r="221" spans="1:30" ht="15.75">
      <c r="B221" s="153"/>
      <c r="C221" s="208"/>
      <c r="E221" s="201"/>
      <c r="F221" s="201"/>
      <c r="G221" s="201"/>
      <c r="H221" s="201"/>
      <c r="I221" s="201"/>
      <c r="J221" s="201"/>
      <c r="K221" s="201"/>
      <c r="L221" s="201"/>
      <c r="AC221" s="167" t="s">
        <v>63</v>
      </c>
    </row>
    <row r="222" spans="1:30" ht="15.75">
      <c r="B222" s="145"/>
      <c r="C222" s="201"/>
      <c r="D222" s="145"/>
      <c r="E222" s="201"/>
      <c r="F222" s="201"/>
      <c r="G222" s="201"/>
      <c r="H222" s="201"/>
      <c r="I222" s="201"/>
      <c r="J222" s="201"/>
      <c r="K222" s="201"/>
      <c r="L222" s="201"/>
      <c r="AC222" s="167" t="s">
        <v>185</v>
      </c>
      <c r="AD222" s="204" t="e">
        <f>SUMPRODUCT(('1a. Tableau surface agrément'!$A$15:$A$164="PLS")*('1a. Tableau surface agrément'!#REF!))</f>
        <v>#REF!</v>
      </c>
    </row>
    <row r="223" spans="1:30" ht="15.75">
      <c r="B223" s="145"/>
      <c r="C223" s="201"/>
      <c r="D223" s="145"/>
      <c r="E223" s="201"/>
      <c r="F223" s="201"/>
      <c r="G223" s="201"/>
      <c r="H223" s="201"/>
      <c r="I223" s="201"/>
      <c r="J223" s="201"/>
      <c r="K223" s="201"/>
      <c r="L223" s="201"/>
      <c r="AC223" s="108" t="s">
        <v>182</v>
      </c>
      <c r="AD223" s="108" t="e">
        <f>SUMPRODUCT(('1a. Tableau surface agrément'!$A$15:$A$164="PLS")*('1a. Tableau surface agrément'!#REF!&gt;0))</f>
        <v>#REF!</v>
      </c>
    </row>
    <row r="224" spans="1:30" ht="15.75">
      <c r="B224" s="145"/>
      <c r="C224" s="201"/>
      <c r="D224" s="145"/>
      <c r="E224" s="201"/>
      <c r="F224" s="201"/>
      <c r="G224" s="201"/>
      <c r="H224" s="201"/>
      <c r="I224" s="201"/>
      <c r="J224" s="201"/>
      <c r="K224" s="201"/>
      <c r="L224" s="201"/>
      <c r="AC224" s="108" t="s">
        <v>183</v>
      </c>
      <c r="AD224" s="108" t="e">
        <f>SUMPRODUCT(('1a. Tableau surface agrément'!$A$15:$A$164="PLS")*('1a. Tableau surface agrément'!#REF!&gt;0))</f>
        <v>#REF!</v>
      </c>
    </row>
    <row r="225" spans="1:30" s="109" customFormat="1">
      <c r="A225" s="108"/>
      <c r="B225" s="145"/>
      <c r="C225" s="201"/>
      <c r="D225" s="145"/>
      <c r="E225" s="201"/>
      <c r="F225" s="201"/>
      <c r="G225" s="201"/>
      <c r="H225" s="201"/>
      <c r="I225" s="201"/>
      <c r="J225" s="201"/>
      <c r="K225" s="201"/>
      <c r="L225" s="201"/>
      <c r="AC225" s="108" t="s">
        <v>184</v>
      </c>
      <c r="AD225" s="108" t="e">
        <f>SUMPRODUCT(('1a. Tableau surface agrément'!$A$15:$A$164="PLS")*('1a. Tableau surface agrément'!#REF!&gt;0))</f>
        <v>#REF!</v>
      </c>
    </row>
    <row r="226" spans="1:30" s="109" customFormat="1">
      <c r="A226" s="108"/>
      <c r="B226" s="145"/>
      <c r="C226" s="201"/>
      <c r="D226" s="145"/>
      <c r="E226" s="201"/>
      <c r="F226" s="201"/>
      <c r="G226" s="201"/>
      <c r="H226" s="201"/>
      <c r="I226" s="201"/>
      <c r="J226" s="201"/>
      <c r="K226" s="201"/>
      <c r="L226" s="201"/>
    </row>
    <row r="227" spans="1:30" s="109" customFormat="1">
      <c r="A227" s="108"/>
      <c r="B227" s="145"/>
      <c r="C227" s="201"/>
      <c r="D227" s="145"/>
      <c r="E227" s="201"/>
      <c r="F227" s="201"/>
      <c r="G227" s="201"/>
      <c r="H227" s="201"/>
      <c r="I227" s="201"/>
      <c r="J227" s="201"/>
      <c r="K227" s="201"/>
      <c r="L227" s="201"/>
    </row>
    <row r="228" spans="1:30" s="109" customFormat="1">
      <c r="A228" s="108"/>
      <c r="B228" s="145"/>
      <c r="C228" s="145"/>
      <c r="D228" s="145"/>
      <c r="E228" s="201"/>
      <c r="F228" s="201"/>
      <c r="G228" s="201"/>
      <c r="H228" s="201"/>
      <c r="I228" s="201"/>
      <c r="J228" s="201"/>
      <c r="K228" s="201"/>
      <c r="L228" s="201"/>
    </row>
    <row r="229" spans="1:30" s="109" customFormat="1" ht="15.75">
      <c r="A229" s="108"/>
      <c r="B229" s="145"/>
      <c r="C229" s="185"/>
      <c r="D229" s="141"/>
      <c r="E229" s="201"/>
      <c r="F229" s="201"/>
      <c r="G229" s="201"/>
      <c r="H229" s="201"/>
      <c r="I229" s="201"/>
      <c r="J229" s="201"/>
      <c r="K229" s="201"/>
      <c r="L229" s="201"/>
    </row>
    <row r="230" spans="1:30" s="109" customFormat="1" ht="15.75">
      <c r="A230" s="108"/>
      <c r="B230" s="145"/>
      <c r="C230" s="185"/>
      <c r="D230" s="141"/>
      <c r="E230" s="201"/>
      <c r="F230" s="201"/>
      <c r="G230" s="201"/>
      <c r="H230" s="201"/>
      <c r="I230" s="201"/>
      <c r="J230" s="201"/>
      <c r="K230" s="201"/>
      <c r="L230" s="201"/>
    </row>
    <row r="231" spans="1:30" s="109" customFormat="1" ht="15.75">
      <c r="A231" s="108"/>
      <c r="B231" s="145"/>
      <c r="C231" s="185"/>
      <c r="D231" s="141"/>
      <c r="E231" s="201"/>
      <c r="F231" s="201"/>
      <c r="G231" s="201"/>
      <c r="H231" s="201"/>
      <c r="I231" s="201"/>
      <c r="J231" s="201"/>
      <c r="K231" s="201"/>
      <c r="L231" s="201"/>
    </row>
    <row r="232" spans="1:30" s="109" customFormat="1">
      <c r="A232" s="108"/>
      <c r="B232" s="145"/>
      <c r="C232" s="145"/>
      <c r="D232" s="145"/>
      <c r="E232" s="201"/>
      <c r="F232" s="201"/>
      <c r="G232" s="201"/>
      <c r="H232" s="201"/>
      <c r="I232" s="201"/>
      <c r="J232" s="201"/>
      <c r="K232" s="201"/>
      <c r="L232" s="201"/>
    </row>
    <row r="233" spans="1:30" s="109" customFormat="1">
      <c r="A233" s="108"/>
      <c r="B233" s="108"/>
      <c r="C233" s="108"/>
      <c r="D233" s="108"/>
      <c r="E233" s="201"/>
      <c r="F233" s="201"/>
      <c r="G233" s="201"/>
      <c r="H233" s="201"/>
      <c r="I233" s="201"/>
      <c r="J233" s="201"/>
      <c r="K233" s="201"/>
      <c r="L233" s="201"/>
    </row>
    <row r="234" spans="1:30" s="109" customFormat="1">
      <c r="A234" s="108"/>
      <c r="B234" s="108"/>
      <c r="C234" s="108"/>
      <c r="D234" s="108"/>
      <c r="E234" s="201"/>
      <c r="F234" s="201"/>
      <c r="G234" s="201"/>
      <c r="H234" s="201"/>
      <c r="I234" s="201"/>
      <c r="J234" s="201"/>
      <c r="K234" s="201"/>
      <c r="L234" s="201"/>
    </row>
    <row r="235" spans="1:30" s="109" customFormat="1">
      <c r="A235" s="108"/>
      <c r="B235" s="108"/>
      <c r="C235" s="108"/>
      <c r="D235" s="108"/>
      <c r="E235" s="201"/>
      <c r="F235" s="201"/>
      <c r="G235" s="201"/>
      <c r="H235" s="201"/>
      <c r="I235" s="201"/>
      <c r="J235" s="201"/>
      <c r="K235" s="201"/>
      <c r="L235" s="201"/>
    </row>
    <row r="236" spans="1:30" s="109" customFormat="1">
      <c r="A236" s="108"/>
      <c r="G236" s="201"/>
      <c r="H236" s="201"/>
      <c r="I236" s="201"/>
      <c r="J236" s="201"/>
      <c r="K236" s="201"/>
      <c r="L236" s="201"/>
    </row>
    <row r="237" spans="1:30" s="109" customFormat="1" ht="14.25"/>
    <row r="238" spans="1:30" s="109" customFormat="1" ht="14.25"/>
    <row r="239" spans="1:30" s="109" customFormat="1" ht="14.25"/>
    <row r="240" spans="1:30" s="109" customFormat="1" ht="14.25"/>
    <row r="241" s="109" customFormat="1" ht="14.25"/>
    <row r="242" s="109" customFormat="1" ht="14.25"/>
    <row r="243" s="109" customFormat="1" ht="14.25"/>
    <row r="244" s="109" customFormat="1" ht="14.25"/>
    <row r="245" s="109" customFormat="1" ht="14.25"/>
    <row r="246" s="109" customFormat="1" ht="14.25"/>
    <row r="247" s="109" customFormat="1" ht="14.25"/>
    <row r="248" s="109" customFormat="1" ht="14.25"/>
    <row r="249" s="109" customFormat="1" ht="14.25"/>
    <row r="250" s="109" customFormat="1" ht="14.25"/>
    <row r="251" s="109" customFormat="1" ht="14.25"/>
    <row r="252" s="109" customFormat="1" ht="14.25"/>
    <row r="253" s="109" customFormat="1" ht="14.25"/>
    <row r="254" s="109" customFormat="1" ht="14.25"/>
    <row r="255" s="109" customFormat="1" ht="14.25"/>
    <row r="256" s="109" customFormat="1" ht="14.25"/>
    <row r="257" s="109" customFormat="1" ht="14.25"/>
    <row r="258" s="109" customFormat="1" ht="14.25"/>
    <row r="259" s="109" customFormat="1" ht="14.25"/>
    <row r="260" s="109" customFormat="1" ht="14.25"/>
    <row r="261" s="109" customFormat="1" ht="14.25"/>
    <row r="262" s="109" customFormat="1" ht="14.25"/>
    <row r="263" s="109" customFormat="1" ht="14.25"/>
    <row r="264" s="109" customFormat="1" ht="14.25"/>
    <row r="265" s="109" customFormat="1" ht="14.25"/>
    <row r="266" s="109" customFormat="1" ht="14.25"/>
    <row r="267" s="109" customFormat="1" ht="14.25"/>
    <row r="268" s="109" customFormat="1" ht="14.25"/>
    <row r="269" s="109" customFormat="1" ht="14.25"/>
    <row r="270" s="109" customFormat="1" ht="14.25"/>
    <row r="271" s="109" customFormat="1" ht="14.25"/>
    <row r="272" s="109" customFormat="1" ht="14.25"/>
    <row r="273" spans="2:6" s="109" customFormat="1" ht="14.25"/>
    <row r="274" spans="2:6" s="109" customFormat="1" ht="14.25"/>
    <row r="275" spans="2:6" s="109" customFormat="1" ht="14.25"/>
    <row r="276" spans="2:6" s="109" customFormat="1" ht="14.25"/>
    <row r="277" spans="2:6" s="109" customFormat="1" ht="14.25">
      <c r="B277" s="108"/>
      <c r="C277" s="108"/>
      <c r="D277" s="108"/>
      <c r="E277" s="108"/>
      <c r="F277" s="108"/>
    </row>
  </sheetData>
  <sheetProtection algorithmName="SHA-512" hashValue="/GHNRJboAxDyVcvV1b62FqujrJ9nnhEP3+gfDnQhD26VGqXwkHotDd+vCtaLTs/fPOTTGZshYvAZdcO/BRt/wQ==" saltValue="/QsYjhDeQ5AI+ScakFk59w==" spinCount="100000" sheet="1" objects="1" scenarios="1" formatCells="0" formatColumns="0" formatRows="0" sort="0" autoFilter="0" pivotTables="0"/>
  <mergeCells count="59">
    <mergeCell ref="C106:K106"/>
    <mergeCell ref="C109:K109"/>
    <mergeCell ref="C111:K111"/>
    <mergeCell ref="C114:K114"/>
    <mergeCell ref="C96:K97"/>
    <mergeCell ref="C99:K99"/>
    <mergeCell ref="C101:K101"/>
    <mergeCell ref="C103:K103"/>
    <mergeCell ref="C105:K105"/>
    <mergeCell ref="C72:K73"/>
    <mergeCell ref="C75:K76"/>
    <mergeCell ref="C78:K79"/>
    <mergeCell ref="C82:K83"/>
    <mergeCell ref="C86:K87"/>
    <mergeCell ref="C41:D41"/>
    <mergeCell ref="E41:F41"/>
    <mergeCell ref="G41:H41"/>
    <mergeCell ref="J41:K41"/>
    <mergeCell ref="D51:K51"/>
    <mergeCell ref="C34:D34"/>
    <mergeCell ref="E34:F34"/>
    <mergeCell ref="G34:H34"/>
    <mergeCell ref="C35:D35"/>
    <mergeCell ref="E35:F35"/>
    <mergeCell ref="G35:H35"/>
    <mergeCell ref="C32:D32"/>
    <mergeCell ref="E32:F32"/>
    <mergeCell ref="G32:H32"/>
    <mergeCell ref="C33:D33"/>
    <mergeCell ref="E33:F33"/>
    <mergeCell ref="G33:H33"/>
    <mergeCell ref="C30:D30"/>
    <mergeCell ref="E30:F30"/>
    <mergeCell ref="G30:H30"/>
    <mergeCell ref="C31:D31"/>
    <mergeCell ref="E31:F31"/>
    <mergeCell ref="G31:H31"/>
    <mergeCell ref="C27:H27"/>
    <mergeCell ref="B28:H28"/>
    <mergeCell ref="C29:D29"/>
    <mergeCell ref="E29:F29"/>
    <mergeCell ref="G29:H29"/>
    <mergeCell ref="C24:F24"/>
    <mergeCell ref="G24:H24"/>
    <mergeCell ref="C21:D21"/>
    <mergeCell ref="E21:F21"/>
    <mergeCell ref="G21:H21"/>
    <mergeCell ref="D14:J14"/>
    <mergeCell ref="C19:D19"/>
    <mergeCell ref="E19:F19"/>
    <mergeCell ref="G19:H19"/>
    <mergeCell ref="C20:D20"/>
    <mergeCell ref="E20:F20"/>
    <mergeCell ref="G20:H20"/>
    <mergeCell ref="B1:J1"/>
    <mergeCell ref="D10:F10"/>
    <mergeCell ref="D11:K11"/>
    <mergeCell ref="D12:K12"/>
    <mergeCell ref="D13:K13"/>
  </mergeCells>
  <dataValidations count="7">
    <dataValidation type="list" allowBlank="1" showInputMessage="1" showErrorMessage="1" sqref="B1:J1">
      <formula1>"Fiche préparatoire à la convention APL logement ordinaire au stade agrément,Fiche préparatoire à la convention APL logement ordinaire au stade convention APL,Fiche préparatoire à la convention APL logement ordinaire au stade solde"</formula1>
      <formula2>0</formula2>
    </dataValidation>
    <dataValidation type="list" showInputMessage="1" showErrorMessage="1" sqref="K26">
      <formula1>$O$29:$O$29</formula1>
      <formula2>0</formula2>
    </dataValidation>
    <dataValidation type="list" showInputMessage="1" showErrorMessage="1" sqref="L26">
      <formula1>#REF!</formula1>
      <formula2>0</formula2>
    </dataValidation>
    <dataValidation allowBlank="1" showInputMessage="1" showErrorMessage="1" prompt="uniquement pour les AA ou le conventionnement sans travaux" sqref="F117 F190">
      <formula1>0</formula1>
      <formula2>0</formula2>
    </dataValidation>
    <dataValidation allowBlank="1" showInputMessage="1" showErrorMessage="1" prompt="saisir le n° de convention uniquement si stade = avenant" sqref="J6">
      <formula1>0</formula1>
      <formula2>0</formula2>
    </dataValidation>
    <dataValidation type="list" allowBlank="1" showInputMessage="1" showErrorMessage="1" sqref="O19 N20:N22">
      <formula1>'4. Fiche prépa conv APL_RS'!Lm_zone_PLUS</formula1>
      <formula2>0</formula2>
    </dataValidation>
    <dataValidation type="list" allowBlank="1" showInputMessage="1" showErrorMessage="1" sqref="D14:J14">
      <formula1>"Logements-foyers accueillant des personnes âgées ou des personnes handicapées (annexe 1 au III de l'Article R.353-159 du CCH),Résidences sociales (Annexe 2 au III de l'Article R. 353-159 du CCH)"</formula1>
      <formula2>0</formula2>
    </dataValidation>
  </dataValidations>
  <pageMargins left="0.51180555555555496" right="0.51180555555555496" top="0.35416666666666702" bottom="0.35416666666666702" header="0.51180555555555496" footer="0.51180555555555496"/>
  <pageSetup paperSize="9" firstPageNumber="0" fitToHeight="0" orientation="portrait" horizontalDpi="300" verticalDpi="300"/>
  <rowBreaks count="2" manualBreakCount="2">
    <brk id="69" max="16383" man="1"/>
    <brk id="15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71"/>
  <sheetViews>
    <sheetView zoomScale="65" zoomScaleNormal="65" workbookViewId="0"/>
  </sheetViews>
  <sheetFormatPr baseColWidth="10" defaultColWidth="11.42578125" defaultRowHeight="15"/>
  <cols>
    <col min="1" max="1" width="13.42578125" style="213" customWidth="1"/>
    <col min="2" max="2" width="20.85546875" style="213" customWidth="1"/>
    <col min="3" max="3" width="33.42578125" style="213" customWidth="1"/>
    <col min="4" max="6" width="11.42578125" style="56"/>
    <col min="7" max="7" width="47" style="213" customWidth="1"/>
    <col min="8" max="8" width="9.7109375" style="213" customWidth="1"/>
    <col min="9" max="9" width="18.28515625" style="213" customWidth="1"/>
    <col min="10" max="10" width="23.7109375" style="213" customWidth="1"/>
    <col min="11" max="11" width="22.7109375" style="213" customWidth="1"/>
    <col min="12" max="12" width="21.140625" style="213" customWidth="1"/>
    <col min="13" max="14" width="8.7109375" style="213" customWidth="1"/>
    <col min="15" max="15" width="14.7109375" style="213" customWidth="1"/>
    <col min="16" max="16" width="15.28515625" style="213" customWidth="1"/>
    <col min="17" max="17" width="22.28515625" style="213" customWidth="1"/>
    <col min="18" max="18" width="9.28515625" style="213" customWidth="1"/>
    <col min="19" max="20" width="18.42578125" style="213" customWidth="1"/>
    <col min="21" max="21" width="15.140625" style="213" customWidth="1"/>
    <col min="22" max="16384" width="11.42578125" style="213"/>
  </cols>
  <sheetData>
    <row r="1" spans="1:22">
      <c r="A1" s="209" t="s">
        <v>1513</v>
      </c>
    </row>
    <row r="2" spans="1:22">
      <c r="U2" s="209"/>
    </row>
    <row r="3" spans="1:22" s="41" customFormat="1" ht="37.9" customHeight="1">
      <c r="A3" s="210" t="s">
        <v>186</v>
      </c>
      <c r="B3" s="210" t="s">
        <v>187</v>
      </c>
      <c r="C3" s="210" t="s">
        <v>188</v>
      </c>
      <c r="D3" s="210" t="s">
        <v>189</v>
      </c>
      <c r="E3" s="210" t="s">
        <v>190</v>
      </c>
      <c r="G3" s="305" t="s">
        <v>191</v>
      </c>
      <c r="H3" s="305"/>
      <c r="I3" s="305"/>
      <c r="J3" s="305"/>
      <c r="K3" s="305"/>
      <c r="L3" s="240"/>
      <c r="M3" s="240"/>
      <c r="N3" s="240"/>
      <c r="O3" s="209"/>
      <c r="P3" s="209"/>
      <c r="Q3" s="209"/>
    </row>
    <row r="4" spans="1:22" ht="23.85" customHeight="1">
      <c r="A4" s="78" t="s">
        <v>192</v>
      </c>
      <c r="B4" s="78" t="s">
        <v>193</v>
      </c>
      <c r="C4" s="78" t="s">
        <v>193</v>
      </c>
      <c r="D4" s="211" t="s">
        <v>194</v>
      </c>
      <c r="E4" s="211" t="s">
        <v>195</v>
      </c>
      <c r="G4" s="257" t="s">
        <v>196</v>
      </c>
      <c r="I4" s="303" t="s">
        <v>197</v>
      </c>
      <c r="J4" s="303"/>
      <c r="K4" s="303"/>
      <c r="L4" s="240"/>
      <c r="M4" s="240"/>
      <c r="N4" s="240"/>
      <c r="P4" s="214"/>
      <c r="Q4" s="214"/>
      <c r="R4" s="214"/>
      <c r="S4" s="214"/>
      <c r="T4" s="214"/>
      <c r="U4" s="214"/>
    </row>
    <row r="5" spans="1:22">
      <c r="A5" s="78" t="s">
        <v>198</v>
      </c>
      <c r="B5" s="78" t="s">
        <v>199</v>
      </c>
      <c r="C5" s="78" t="s">
        <v>26</v>
      </c>
      <c r="D5" s="211">
        <v>1</v>
      </c>
      <c r="E5" s="211" t="s">
        <v>200</v>
      </c>
      <c r="G5" s="242"/>
      <c r="I5" s="242" t="s">
        <v>201</v>
      </c>
      <c r="J5" s="242">
        <v>1</v>
      </c>
      <c r="K5" s="242">
        <v>2</v>
      </c>
      <c r="P5" s="215"/>
      <c r="Q5" s="216"/>
      <c r="R5" s="217"/>
      <c r="S5" s="217"/>
      <c r="T5" s="217"/>
      <c r="U5" s="215"/>
    </row>
    <row r="6" spans="1:22">
      <c r="A6" s="78" t="s">
        <v>198</v>
      </c>
      <c r="B6" s="78" t="s">
        <v>199</v>
      </c>
      <c r="C6" s="78" t="s">
        <v>202</v>
      </c>
      <c r="D6" s="211">
        <v>2</v>
      </c>
      <c r="E6" s="211" t="s">
        <v>200</v>
      </c>
      <c r="G6" s="242" t="s">
        <v>60</v>
      </c>
      <c r="I6" s="242"/>
      <c r="J6" s="260">
        <v>461.92</v>
      </c>
      <c r="K6" s="260">
        <v>422.42</v>
      </c>
      <c r="Q6" s="216"/>
      <c r="R6" s="217"/>
      <c r="S6" s="217"/>
      <c r="T6" s="217"/>
      <c r="U6" s="218"/>
      <c r="V6" s="218"/>
    </row>
    <row r="7" spans="1:22">
      <c r="A7" s="78" t="s">
        <v>198</v>
      </c>
      <c r="B7" s="78" t="s">
        <v>199</v>
      </c>
      <c r="C7" s="78" t="s">
        <v>203</v>
      </c>
      <c r="D7" s="211">
        <v>2</v>
      </c>
      <c r="E7" s="211" t="s">
        <v>200</v>
      </c>
      <c r="G7" s="242" t="s">
        <v>89</v>
      </c>
      <c r="I7" s="242"/>
      <c r="J7" s="260">
        <v>541.52</v>
      </c>
      <c r="K7" s="260">
        <v>492.99</v>
      </c>
      <c r="Q7" s="216"/>
      <c r="R7" s="217"/>
      <c r="S7" s="217"/>
      <c r="T7" s="217"/>
      <c r="U7" s="218"/>
      <c r="V7" s="218"/>
    </row>
    <row r="8" spans="1:22">
      <c r="A8" s="78" t="s">
        <v>198</v>
      </c>
      <c r="B8" s="78" t="s">
        <v>199</v>
      </c>
      <c r="C8" s="78" t="s">
        <v>204</v>
      </c>
      <c r="D8" s="211">
        <v>2</v>
      </c>
      <c r="E8" s="211" t="s">
        <v>200</v>
      </c>
      <c r="G8" s="242" t="s">
        <v>88</v>
      </c>
      <c r="I8" s="242"/>
      <c r="J8" s="260">
        <v>577.41</v>
      </c>
      <c r="K8" s="260">
        <v>525.65</v>
      </c>
      <c r="Q8" s="216"/>
      <c r="R8" s="217"/>
      <c r="S8" s="217"/>
      <c r="T8" s="217"/>
    </row>
    <row r="9" spans="1:22">
      <c r="A9" s="78" t="s">
        <v>198</v>
      </c>
      <c r="B9" s="78" t="s">
        <v>199</v>
      </c>
      <c r="C9" s="78" t="s">
        <v>205</v>
      </c>
      <c r="D9" s="211">
        <v>1</v>
      </c>
      <c r="E9" s="211" t="s">
        <v>206</v>
      </c>
      <c r="G9" s="242" t="s">
        <v>69</v>
      </c>
      <c r="I9" s="242"/>
      <c r="J9" s="260">
        <v>617.94000000000005</v>
      </c>
      <c r="K9" s="260">
        <v>562.67999999999995</v>
      </c>
      <c r="Q9" s="216"/>
      <c r="R9" s="217"/>
      <c r="S9" s="217"/>
      <c r="T9" s="217"/>
    </row>
    <row r="10" spans="1:22">
      <c r="A10" s="78" t="s">
        <v>198</v>
      </c>
      <c r="B10" s="78" t="s">
        <v>199</v>
      </c>
      <c r="C10" s="78" t="s">
        <v>207</v>
      </c>
      <c r="D10" s="211">
        <v>1</v>
      </c>
      <c r="E10" s="211" t="s">
        <v>200</v>
      </c>
      <c r="G10" s="242" t="s">
        <v>90</v>
      </c>
      <c r="I10" s="242"/>
      <c r="J10" s="260">
        <v>658.62</v>
      </c>
      <c r="K10" s="260">
        <v>599.57000000000005</v>
      </c>
      <c r="Q10" s="216"/>
      <c r="R10" s="217"/>
      <c r="S10" s="217"/>
      <c r="T10" s="217"/>
    </row>
    <row r="11" spans="1:22" ht="30">
      <c r="A11" s="78" t="s">
        <v>198</v>
      </c>
      <c r="B11" s="78" t="s">
        <v>199</v>
      </c>
      <c r="C11" s="78" t="s">
        <v>208</v>
      </c>
      <c r="D11" s="211">
        <v>2</v>
      </c>
      <c r="E11" s="211" t="s">
        <v>200</v>
      </c>
      <c r="G11" s="258" t="s">
        <v>209</v>
      </c>
      <c r="I11" s="242"/>
      <c r="J11" s="260">
        <v>710.39</v>
      </c>
      <c r="K11" s="260">
        <v>638.87</v>
      </c>
      <c r="Q11" s="216"/>
      <c r="R11" s="217"/>
      <c r="S11" s="217"/>
      <c r="T11" s="217"/>
    </row>
    <row r="12" spans="1:22">
      <c r="A12" s="78" t="s">
        <v>198</v>
      </c>
      <c r="B12" s="78" t="s">
        <v>199</v>
      </c>
      <c r="C12" s="78" t="s">
        <v>210</v>
      </c>
      <c r="D12" s="211">
        <v>2</v>
      </c>
      <c r="E12" s="211" t="s">
        <v>200</v>
      </c>
      <c r="G12" s="242" t="s">
        <v>211</v>
      </c>
      <c r="I12" s="242"/>
      <c r="J12" s="260">
        <v>73.680000000000007</v>
      </c>
      <c r="K12" s="260">
        <v>66.59</v>
      </c>
    </row>
    <row r="13" spans="1:22">
      <c r="A13" s="78" t="s">
        <v>198</v>
      </c>
      <c r="B13" s="78" t="s">
        <v>199</v>
      </c>
      <c r="C13" s="78" t="s">
        <v>212</v>
      </c>
      <c r="D13" s="211">
        <v>2</v>
      </c>
      <c r="E13" s="211" t="s">
        <v>200</v>
      </c>
    </row>
    <row r="14" spans="1:22" ht="15" customHeight="1">
      <c r="A14" s="78" t="s">
        <v>198</v>
      </c>
      <c r="B14" s="78" t="s">
        <v>199</v>
      </c>
      <c r="C14" s="78" t="s">
        <v>213</v>
      </c>
      <c r="D14" s="211">
        <v>2</v>
      </c>
      <c r="E14" s="211" t="s">
        <v>200</v>
      </c>
    </row>
    <row r="15" spans="1:22" ht="13.9" customHeight="1">
      <c r="A15" s="78" t="s">
        <v>198</v>
      </c>
      <c r="B15" s="78" t="s">
        <v>199</v>
      </c>
      <c r="C15" s="78" t="s">
        <v>214</v>
      </c>
      <c r="D15" s="211">
        <v>2</v>
      </c>
      <c r="E15" s="211" t="s">
        <v>200</v>
      </c>
      <c r="G15" s="212" t="s">
        <v>196</v>
      </c>
      <c r="H15" s="212"/>
      <c r="I15" s="304" t="s">
        <v>215</v>
      </c>
      <c r="J15" s="304"/>
      <c r="K15" s="304"/>
      <c r="L15" s="241"/>
      <c r="M15" s="241"/>
      <c r="N15" s="241"/>
    </row>
    <row r="16" spans="1:22">
      <c r="A16" s="78" t="s">
        <v>198</v>
      </c>
      <c r="B16" s="78" t="s">
        <v>199</v>
      </c>
      <c r="C16" s="78" t="s">
        <v>216</v>
      </c>
      <c r="D16" s="211">
        <v>2</v>
      </c>
      <c r="E16" s="211" t="s">
        <v>200</v>
      </c>
      <c r="I16" s="213" t="s">
        <v>201</v>
      </c>
      <c r="J16" s="213">
        <v>1</v>
      </c>
      <c r="K16" s="213">
        <v>2</v>
      </c>
    </row>
    <row r="17" spans="1:24">
      <c r="A17" s="78" t="s">
        <v>198</v>
      </c>
      <c r="B17" s="78" t="s">
        <v>199</v>
      </c>
      <c r="C17" s="78" t="s">
        <v>217</v>
      </c>
      <c r="D17" s="211">
        <v>2</v>
      </c>
      <c r="E17" s="211" t="s">
        <v>200</v>
      </c>
      <c r="G17" s="56" t="s">
        <v>60</v>
      </c>
      <c r="H17" s="56"/>
      <c r="J17" s="213">
        <v>446.3</v>
      </c>
      <c r="K17" s="213">
        <v>408.14</v>
      </c>
    </row>
    <row r="18" spans="1:24">
      <c r="A18" s="78" t="s">
        <v>198</v>
      </c>
      <c r="B18" s="78" t="s">
        <v>199</v>
      </c>
      <c r="C18" s="78" t="s">
        <v>218</v>
      </c>
      <c r="D18" s="211">
        <v>1</v>
      </c>
      <c r="E18" s="211" t="s">
        <v>58</v>
      </c>
      <c r="G18" s="56" t="s">
        <v>89</v>
      </c>
      <c r="H18" s="56"/>
      <c r="J18" s="213">
        <v>523.21</v>
      </c>
      <c r="K18" s="213">
        <v>476.32</v>
      </c>
    </row>
    <row r="19" spans="1:24">
      <c r="A19" s="78" t="s">
        <v>198</v>
      </c>
      <c r="B19" s="78" t="s">
        <v>199</v>
      </c>
      <c r="C19" s="78" t="s">
        <v>219</v>
      </c>
      <c r="D19" s="211">
        <v>2</v>
      </c>
      <c r="E19" s="211" t="s">
        <v>200</v>
      </c>
      <c r="G19" s="56" t="s">
        <v>88</v>
      </c>
      <c r="H19" s="56"/>
      <c r="J19" s="213">
        <v>557.88</v>
      </c>
      <c r="K19" s="213">
        <v>507.87</v>
      </c>
    </row>
    <row r="20" spans="1:24">
      <c r="A20" s="78" t="s">
        <v>198</v>
      </c>
      <c r="B20" s="78" t="s">
        <v>199</v>
      </c>
      <c r="C20" s="78" t="s">
        <v>220</v>
      </c>
      <c r="D20" s="211">
        <v>2</v>
      </c>
      <c r="E20" s="211" t="s">
        <v>206</v>
      </c>
      <c r="G20" s="56" t="s">
        <v>69</v>
      </c>
      <c r="H20" s="56"/>
      <c r="J20" s="213">
        <v>597.04</v>
      </c>
      <c r="K20" s="213">
        <v>543.65</v>
      </c>
    </row>
    <row r="21" spans="1:24">
      <c r="A21" s="78" t="s">
        <v>198</v>
      </c>
      <c r="B21" s="78" t="s">
        <v>199</v>
      </c>
      <c r="C21" s="78" t="s">
        <v>221</v>
      </c>
      <c r="D21" s="211">
        <v>1</v>
      </c>
      <c r="E21" s="211" t="s">
        <v>58</v>
      </c>
      <c r="G21" s="56" t="s">
        <v>90</v>
      </c>
      <c r="H21" s="56"/>
      <c r="J21" s="213">
        <v>636.35</v>
      </c>
      <c r="K21" s="213">
        <v>579.29</v>
      </c>
    </row>
    <row r="22" spans="1:24">
      <c r="A22" s="78" t="s">
        <v>198</v>
      </c>
      <c r="B22" s="78" t="s">
        <v>199</v>
      </c>
      <c r="C22" s="78" t="s">
        <v>222</v>
      </c>
      <c r="D22" s="211">
        <v>2</v>
      </c>
      <c r="E22" s="211" t="s">
        <v>200</v>
      </c>
      <c r="G22" s="56" t="s">
        <v>209</v>
      </c>
      <c r="H22" s="56"/>
      <c r="J22" s="213">
        <v>686.37</v>
      </c>
      <c r="K22" s="213">
        <v>617.27</v>
      </c>
    </row>
    <row r="23" spans="1:24" ht="15.95" customHeight="1">
      <c r="A23" s="78" t="s">
        <v>198</v>
      </c>
      <c r="B23" s="78" t="s">
        <v>199</v>
      </c>
      <c r="C23" s="78" t="s">
        <v>223</v>
      </c>
      <c r="D23" s="211">
        <v>2</v>
      </c>
      <c r="E23" s="211" t="s">
        <v>200</v>
      </c>
      <c r="G23" s="213" t="s">
        <v>211</v>
      </c>
      <c r="H23" s="56"/>
      <c r="J23" s="213">
        <v>71.19</v>
      </c>
      <c r="K23" s="213">
        <v>64.34</v>
      </c>
    </row>
    <row r="24" spans="1:24">
      <c r="A24" s="78" t="s">
        <v>198</v>
      </c>
      <c r="B24" s="78" t="s">
        <v>199</v>
      </c>
      <c r="C24" s="78" t="s">
        <v>224</v>
      </c>
      <c r="D24" s="211">
        <v>2</v>
      </c>
      <c r="E24" s="211" t="s">
        <v>200</v>
      </c>
    </row>
    <row r="25" spans="1:24">
      <c r="A25" s="78" t="s">
        <v>198</v>
      </c>
      <c r="B25" s="78" t="s">
        <v>199</v>
      </c>
      <c r="C25" s="78" t="s">
        <v>225</v>
      </c>
      <c r="D25" s="211">
        <v>1</v>
      </c>
      <c r="E25" s="211" t="s">
        <v>206</v>
      </c>
      <c r="H25" s="213" t="s">
        <v>226</v>
      </c>
      <c r="N25" s="213" t="s">
        <v>227</v>
      </c>
      <c r="T25" s="213" t="s">
        <v>228</v>
      </c>
    </row>
    <row r="26" spans="1:24">
      <c r="A26" s="78" t="s">
        <v>198</v>
      </c>
      <c r="B26" s="78" t="s">
        <v>199</v>
      </c>
      <c r="C26" s="78" t="s">
        <v>229</v>
      </c>
      <c r="D26" s="211">
        <v>1</v>
      </c>
      <c r="E26" s="211" t="s">
        <v>200</v>
      </c>
      <c r="H26" s="306" t="s">
        <v>230</v>
      </c>
      <c r="I26" s="306"/>
      <c r="J26" s="306"/>
      <c r="K26" s="306"/>
      <c r="L26" s="306"/>
      <c r="M26" s="219"/>
      <c r="N26" s="306" t="s">
        <v>230</v>
      </c>
      <c r="O26" s="306"/>
      <c r="P26" s="306"/>
      <c r="Q26" s="306"/>
      <c r="R26" s="306"/>
      <c r="T26" s="306" t="s">
        <v>230</v>
      </c>
      <c r="U26" s="306"/>
      <c r="V26" s="306"/>
      <c r="W26" s="306"/>
      <c r="X26" s="306"/>
    </row>
    <row r="27" spans="1:24">
      <c r="A27" s="78" t="s">
        <v>198</v>
      </c>
      <c r="B27" s="78" t="s">
        <v>199</v>
      </c>
      <c r="C27" s="78" t="s">
        <v>231</v>
      </c>
      <c r="D27" s="211">
        <v>2</v>
      </c>
      <c r="E27" s="211" t="s">
        <v>200</v>
      </c>
      <c r="H27" s="306">
        <v>2021</v>
      </c>
      <c r="I27" s="306"/>
      <c r="J27" s="306"/>
      <c r="K27" s="306"/>
      <c r="L27" s="306"/>
      <c r="M27" s="219"/>
      <c r="N27" s="306">
        <v>2022</v>
      </c>
      <c r="O27" s="306"/>
      <c r="P27" s="306"/>
      <c r="Q27" s="306"/>
      <c r="R27" s="306"/>
      <c r="T27" s="306">
        <v>2023</v>
      </c>
      <c r="U27" s="306"/>
      <c r="V27" s="306"/>
      <c r="W27" s="306"/>
      <c r="X27" s="306"/>
    </row>
    <row r="28" spans="1:24" ht="24.75" customHeight="1">
      <c r="A28" s="78" t="s">
        <v>198</v>
      </c>
      <c r="B28" s="78" t="s">
        <v>199</v>
      </c>
      <c r="C28" s="78" t="s">
        <v>232</v>
      </c>
      <c r="D28" s="211">
        <v>2</v>
      </c>
      <c r="E28" s="211" t="s">
        <v>200</v>
      </c>
      <c r="H28" s="307" t="s">
        <v>233</v>
      </c>
      <c r="I28" s="308" t="s">
        <v>234</v>
      </c>
      <c r="J28" s="306" t="s">
        <v>201</v>
      </c>
      <c r="K28" s="306"/>
      <c r="L28" s="306"/>
      <c r="M28" s="219"/>
      <c r="N28" s="309" t="s">
        <v>233</v>
      </c>
      <c r="O28" s="309" t="s">
        <v>234</v>
      </c>
      <c r="P28" s="306" t="s">
        <v>201</v>
      </c>
      <c r="Q28" s="306"/>
      <c r="R28" s="306"/>
      <c r="T28" s="309" t="s">
        <v>233</v>
      </c>
      <c r="U28" s="309" t="s">
        <v>234</v>
      </c>
      <c r="V28" s="306" t="s">
        <v>201</v>
      </c>
      <c r="W28" s="306"/>
      <c r="X28" s="306"/>
    </row>
    <row r="29" spans="1:24" ht="21" customHeight="1">
      <c r="A29" s="78" t="s">
        <v>198</v>
      </c>
      <c r="B29" s="78" t="s">
        <v>199</v>
      </c>
      <c r="C29" s="78" t="s">
        <v>235</v>
      </c>
      <c r="D29" s="211">
        <v>2</v>
      </c>
      <c r="E29" s="211" t="s">
        <v>200</v>
      </c>
      <c r="H29" s="307"/>
      <c r="I29" s="308"/>
      <c r="J29" s="220">
        <v>1</v>
      </c>
      <c r="K29" s="220" t="s">
        <v>194</v>
      </c>
      <c r="L29" s="220">
        <v>2</v>
      </c>
      <c r="M29" s="221"/>
      <c r="N29" s="309"/>
      <c r="O29" s="309"/>
      <c r="P29" s="259">
        <v>1</v>
      </c>
      <c r="Q29" s="259" t="s">
        <v>194</v>
      </c>
      <c r="R29" s="259">
        <v>2</v>
      </c>
      <c r="T29" s="309"/>
      <c r="U29" s="309"/>
      <c r="V29" s="259">
        <v>1</v>
      </c>
      <c r="W29" s="259" t="s">
        <v>194</v>
      </c>
      <c r="X29" s="259">
        <v>2</v>
      </c>
    </row>
    <row r="30" spans="1:24" ht="24" customHeight="1">
      <c r="A30" s="78" t="s">
        <v>198</v>
      </c>
      <c r="B30" s="78" t="s">
        <v>199</v>
      </c>
      <c r="C30" s="78" t="s">
        <v>236</v>
      </c>
      <c r="D30" s="211">
        <v>2</v>
      </c>
      <c r="E30" s="211" t="s">
        <v>200</v>
      </c>
      <c r="H30" s="259" t="s">
        <v>61</v>
      </c>
      <c r="I30" s="222" t="s">
        <v>237</v>
      </c>
      <c r="J30" s="223">
        <v>391.77</v>
      </c>
      <c r="K30" s="223">
        <v>411.1</v>
      </c>
      <c r="L30" s="223">
        <v>355.25</v>
      </c>
      <c r="M30" s="224"/>
      <c r="N30" s="259" t="s">
        <v>61</v>
      </c>
      <c r="O30" s="259" t="s">
        <v>237</v>
      </c>
      <c r="P30" s="225">
        <v>393.42</v>
      </c>
      <c r="Q30" s="225">
        <v>412.83</v>
      </c>
      <c r="R30" s="225">
        <v>356.74</v>
      </c>
      <c r="T30" s="259" t="s">
        <v>61</v>
      </c>
      <c r="U30" s="259" t="s">
        <v>237</v>
      </c>
      <c r="V30" s="225">
        <v>407.58</v>
      </c>
      <c r="W30" s="225">
        <v>427.69</v>
      </c>
      <c r="X30" s="225">
        <v>369.58</v>
      </c>
    </row>
    <row r="31" spans="1:24" ht="39" customHeight="1">
      <c r="A31" s="78" t="s">
        <v>198</v>
      </c>
      <c r="B31" s="78" t="s">
        <v>199</v>
      </c>
      <c r="C31" s="78" t="s">
        <v>238</v>
      </c>
      <c r="D31" s="211">
        <v>2</v>
      </c>
      <c r="E31" s="211" t="s">
        <v>200</v>
      </c>
      <c r="H31" s="259" t="s">
        <v>61</v>
      </c>
      <c r="I31" s="222" t="s">
        <v>107</v>
      </c>
      <c r="J31" s="223">
        <v>413.56</v>
      </c>
      <c r="K31" s="223">
        <v>433.98</v>
      </c>
      <c r="L31" s="223">
        <v>375.06</v>
      </c>
      <c r="M31" s="224"/>
      <c r="N31" s="259" t="s">
        <v>61</v>
      </c>
      <c r="O31" s="259" t="s">
        <v>107</v>
      </c>
      <c r="P31" s="225">
        <v>415.3</v>
      </c>
      <c r="Q31" s="225">
        <v>435.8</v>
      </c>
      <c r="R31" s="225">
        <v>376.64</v>
      </c>
      <c r="T31" s="259" t="s">
        <v>61</v>
      </c>
      <c r="U31" s="259" t="s">
        <v>107</v>
      </c>
      <c r="V31" s="225">
        <v>430.25</v>
      </c>
      <c r="W31" s="225">
        <v>451.49</v>
      </c>
      <c r="X31" s="225">
        <v>390.2</v>
      </c>
    </row>
    <row r="32" spans="1:24">
      <c r="A32" s="78" t="s">
        <v>198</v>
      </c>
      <c r="B32" s="78" t="s">
        <v>199</v>
      </c>
      <c r="C32" s="78" t="s">
        <v>239</v>
      </c>
      <c r="D32" s="211">
        <v>2</v>
      </c>
      <c r="E32" s="211" t="s">
        <v>200</v>
      </c>
      <c r="H32" s="259" t="s">
        <v>61</v>
      </c>
      <c r="I32" s="222" t="s">
        <v>63</v>
      </c>
      <c r="J32" s="223" t="s">
        <v>240</v>
      </c>
      <c r="K32" s="223" t="s">
        <v>240</v>
      </c>
      <c r="L32" s="223" t="s">
        <v>240</v>
      </c>
      <c r="M32" s="224"/>
      <c r="N32" s="259" t="s">
        <v>61</v>
      </c>
      <c r="O32" s="259" t="s">
        <v>63</v>
      </c>
      <c r="P32" s="225" t="s">
        <v>240</v>
      </c>
      <c r="Q32" s="226" t="s">
        <v>240</v>
      </c>
      <c r="R32" s="225" t="s">
        <v>240</v>
      </c>
      <c r="T32" s="259" t="s">
        <v>61</v>
      </c>
      <c r="U32" s="259" t="s">
        <v>63</v>
      </c>
      <c r="V32" s="225" t="s">
        <v>240</v>
      </c>
      <c r="W32" s="226" t="s">
        <v>240</v>
      </c>
      <c r="X32" s="225" t="s">
        <v>240</v>
      </c>
    </row>
    <row r="33" spans="1:24">
      <c r="A33" s="78" t="s">
        <v>198</v>
      </c>
      <c r="B33" s="78" t="s">
        <v>199</v>
      </c>
      <c r="C33" s="78" t="s">
        <v>241</v>
      </c>
      <c r="D33" s="211">
        <v>2</v>
      </c>
      <c r="E33" s="211" t="s">
        <v>200</v>
      </c>
      <c r="H33" s="259" t="s">
        <v>65</v>
      </c>
      <c r="I33" s="222" t="s">
        <v>237</v>
      </c>
      <c r="J33" s="223">
        <v>516.20000000000005</v>
      </c>
      <c r="K33" s="223">
        <v>542.6</v>
      </c>
      <c r="L33" s="223">
        <v>472.93</v>
      </c>
      <c r="M33" s="224"/>
      <c r="N33" s="259" t="s">
        <v>65</v>
      </c>
      <c r="O33" s="259" t="s">
        <v>237</v>
      </c>
      <c r="P33" s="225">
        <v>518.37</v>
      </c>
      <c r="Q33" s="225">
        <v>544.88</v>
      </c>
      <c r="R33" s="225">
        <v>474.92</v>
      </c>
      <c r="T33" s="259" t="s">
        <v>65</v>
      </c>
      <c r="U33" s="259" t="s">
        <v>237</v>
      </c>
      <c r="V33" s="225">
        <v>537.03</v>
      </c>
      <c r="W33" s="225">
        <v>564.5</v>
      </c>
      <c r="X33" s="225">
        <v>492.02</v>
      </c>
    </row>
    <row r="34" spans="1:24">
      <c r="A34" s="78" t="s">
        <v>198</v>
      </c>
      <c r="B34" s="78" t="s">
        <v>199</v>
      </c>
      <c r="C34" s="78" t="s">
        <v>242</v>
      </c>
      <c r="D34" s="211">
        <v>2</v>
      </c>
      <c r="E34" s="211" t="s">
        <v>200</v>
      </c>
      <c r="H34" s="259" t="s">
        <v>65</v>
      </c>
      <c r="I34" s="222" t="s">
        <v>107</v>
      </c>
      <c r="J34" s="223">
        <v>545.04999999999995</v>
      </c>
      <c r="K34" s="223">
        <v>572.88</v>
      </c>
      <c r="L34" s="223">
        <v>499.31</v>
      </c>
      <c r="M34" s="224"/>
      <c r="N34" s="259" t="s">
        <v>65</v>
      </c>
      <c r="O34" s="259" t="s">
        <v>107</v>
      </c>
      <c r="P34" s="225">
        <v>547.34</v>
      </c>
      <c r="Q34" s="225">
        <v>575.29</v>
      </c>
      <c r="R34" s="225">
        <v>501.41</v>
      </c>
      <c r="T34" s="259" t="s">
        <v>65</v>
      </c>
      <c r="U34" s="259" t="s">
        <v>107</v>
      </c>
      <c r="V34" s="225">
        <v>567.04</v>
      </c>
      <c r="W34" s="225">
        <v>596</v>
      </c>
      <c r="X34" s="225">
        <v>519.46</v>
      </c>
    </row>
    <row r="35" spans="1:24">
      <c r="A35" s="78" t="s">
        <v>198</v>
      </c>
      <c r="B35" s="78" t="s">
        <v>199</v>
      </c>
      <c r="C35" s="78" t="s">
        <v>243</v>
      </c>
      <c r="D35" s="211">
        <v>2</v>
      </c>
      <c r="E35" s="211" t="s">
        <v>200</v>
      </c>
      <c r="H35" s="259" t="s">
        <v>65</v>
      </c>
      <c r="I35" s="222" t="s">
        <v>63</v>
      </c>
      <c r="J35" s="223">
        <v>681.29</v>
      </c>
      <c r="K35" s="223">
        <v>716.1</v>
      </c>
      <c r="L35" s="223">
        <v>624.20000000000005</v>
      </c>
      <c r="M35" s="224"/>
      <c r="N35" s="259" t="s">
        <v>65</v>
      </c>
      <c r="O35" s="259" t="s">
        <v>63</v>
      </c>
      <c r="P35" s="225">
        <v>684.15</v>
      </c>
      <c r="Q35" s="225">
        <v>719.11</v>
      </c>
      <c r="R35" s="225">
        <v>626.82000000000005</v>
      </c>
      <c r="T35" s="259" t="s">
        <v>65</v>
      </c>
      <c r="U35" s="259" t="s">
        <v>63</v>
      </c>
      <c r="V35" s="225">
        <v>708.78</v>
      </c>
      <c r="W35" s="225">
        <v>745</v>
      </c>
      <c r="X35" s="225">
        <v>649.39</v>
      </c>
    </row>
    <row r="36" spans="1:24">
      <c r="A36" s="78" t="s">
        <v>198</v>
      </c>
      <c r="B36" s="78" t="s">
        <v>199</v>
      </c>
      <c r="C36" s="78" t="s">
        <v>244</v>
      </c>
      <c r="D36" s="211">
        <v>2</v>
      </c>
      <c r="E36" s="211" t="s">
        <v>200</v>
      </c>
      <c r="H36" s="259" t="s">
        <v>67</v>
      </c>
      <c r="I36" s="222" t="s">
        <v>237</v>
      </c>
      <c r="J36" s="223">
        <v>567.95000000000005</v>
      </c>
      <c r="K36" s="223">
        <v>596.19000000000005</v>
      </c>
      <c r="L36" s="223">
        <v>520.54999999999995</v>
      </c>
      <c r="M36" s="224"/>
      <c r="N36" s="259" t="s">
        <v>67</v>
      </c>
      <c r="O36" s="259" t="s">
        <v>237</v>
      </c>
      <c r="P36" s="225">
        <v>570.34</v>
      </c>
      <c r="Q36" s="225">
        <v>598.69000000000005</v>
      </c>
      <c r="R36" s="225">
        <v>522.74</v>
      </c>
      <c r="T36" s="259" t="s">
        <v>67</v>
      </c>
      <c r="U36" s="259" t="s">
        <v>237</v>
      </c>
      <c r="V36" s="225">
        <v>590.87</v>
      </c>
      <c r="W36" s="315">
        <v>620.24</v>
      </c>
      <c r="X36" s="225">
        <v>541.55999999999995</v>
      </c>
    </row>
    <row r="37" spans="1:24">
      <c r="A37" s="78" t="s">
        <v>198</v>
      </c>
      <c r="B37" s="78" t="s">
        <v>199</v>
      </c>
      <c r="C37" s="78" t="s">
        <v>245</v>
      </c>
      <c r="D37" s="211">
        <v>2</v>
      </c>
      <c r="E37" s="211" t="s">
        <v>200</v>
      </c>
      <c r="H37" s="259" t="s">
        <v>67</v>
      </c>
      <c r="I37" s="222" t="s">
        <v>107</v>
      </c>
      <c r="J37" s="223">
        <v>599.47</v>
      </c>
      <c r="K37" s="223">
        <v>629.35</v>
      </c>
      <c r="L37" s="223">
        <v>549.39</v>
      </c>
      <c r="M37" s="224"/>
      <c r="N37" s="259" t="s">
        <v>67</v>
      </c>
      <c r="O37" s="259" t="s">
        <v>107</v>
      </c>
      <c r="P37" s="225">
        <v>601.99</v>
      </c>
      <c r="Q37" s="225">
        <v>631.99</v>
      </c>
      <c r="R37" s="225">
        <v>551.70000000000005</v>
      </c>
      <c r="T37" s="259" t="s">
        <v>67</v>
      </c>
      <c r="U37" s="259" t="s">
        <v>107</v>
      </c>
      <c r="V37" s="315">
        <v>623.66</v>
      </c>
      <c r="W37" s="225">
        <v>654.74</v>
      </c>
      <c r="X37" s="225">
        <v>571.55999999999995</v>
      </c>
    </row>
    <row r="38" spans="1:24">
      <c r="A38" s="78" t="s">
        <v>198</v>
      </c>
      <c r="B38" s="78" t="s">
        <v>199</v>
      </c>
      <c r="C38" s="78" t="s">
        <v>246</v>
      </c>
      <c r="D38" s="211">
        <v>2</v>
      </c>
      <c r="E38" s="211" t="s">
        <v>200</v>
      </c>
      <c r="H38" s="259" t="s">
        <v>67</v>
      </c>
      <c r="I38" s="222" t="s">
        <v>63</v>
      </c>
      <c r="J38" s="223">
        <v>749.28</v>
      </c>
      <c r="K38" s="223">
        <v>786.79</v>
      </c>
      <c r="L38" s="223">
        <v>686.85</v>
      </c>
      <c r="M38" s="224"/>
      <c r="N38" s="259" t="s">
        <v>67</v>
      </c>
      <c r="O38" s="259" t="s">
        <v>63</v>
      </c>
      <c r="P38" s="225">
        <v>752.43</v>
      </c>
      <c r="Q38" s="225">
        <v>790.09</v>
      </c>
      <c r="R38" s="225">
        <v>689.73</v>
      </c>
      <c r="T38" s="259" t="s">
        <v>67</v>
      </c>
      <c r="U38" s="259" t="s">
        <v>63</v>
      </c>
      <c r="V38" s="225">
        <v>779.52</v>
      </c>
      <c r="W38" s="225">
        <v>818.53</v>
      </c>
      <c r="X38" s="225">
        <v>714.56</v>
      </c>
    </row>
    <row r="39" spans="1:24" ht="21" customHeight="1">
      <c r="A39" s="78" t="s">
        <v>198</v>
      </c>
      <c r="B39" s="78" t="s">
        <v>199</v>
      </c>
      <c r="C39" s="78" t="s">
        <v>247</v>
      </c>
      <c r="D39" s="211">
        <v>2</v>
      </c>
      <c r="E39" s="211" t="s">
        <v>200</v>
      </c>
      <c r="H39" s="259" t="s">
        <v>59</v>
      </c>
      <c r="I39" s="222" t="s">
        <v>237</v>
      </c>
      <c r="J39" s="223">
        <v>591.42999999999995</v>
      </c>
      <c r="K39" s="223">
        <v>619.87</v>
      </c>
      <c r="L39" s="223">
        <v>538.66999999999996</v>
      </c>
      <c r="M39" s="224"/>
      <c r="N39" s="259" t="s">
        <v>59</v>
      </c>
      <c r="O39" s="259" t="s">
        <v>237</v>
      </c>
      <c r="P39" s="225">
        <v>593.91</v>
      </c>
      <c r="Q39" s="225">
        <v>622.47</v>
      </c>
      <c r="R39" s="225">
        <v>540.92999999999995</v>
      </c>
      <c r="T39" s="259" t="s">
        <v>59</v>
      </c>
      <c r="U39" s="259" t="s">
        <v>237</v>
      </c>
      <c r="V39" s="225">
        <v>615.29</v>
      </c>
      <c r="W39" s="225">
        <v>644.88</v>
      </c>
      <c r="X39" s="225">
        <v>560.4</v>
      </c>
    </row>
    <row r="40" spans="1:24" ht="26.25" customHeight="1">
      <c r="A40" s="78" t="s">
        <v>198</v>
      </c>
      <c r="B40" s="78" t="s">
        <v>199</v>
      </c>
      <c r="C40" s="78" t="s">
        <v>248</v>
      </c>
      <c r="D40" s="211">
        <v>1</v>
      </c>
      <c r="E40" s="211" t="s">
        <v>206</v>
      </c>
      <c r="H40" s="259" t="s">
        <v>59</v>
      </c>
      <c r="I40" s="222" t="s">
        <v>107</v>
      </c>
      <c r="J40" s="223">
        <v>638.4</v>
      </c>
      <c r="K40" s="223">
        <v>668.89</v>
      </c>
      <c r="L40" s="223">
        <v>581.54</v>
      </c>
      <c r="M40" s="224"/>
      <c r="N40" s="259" t="s">
        <v>59</v>
      </c>
      <c r="O40" s="259" t="s">
        <v>107</v>
      </c>
      <c r="P40" s="225">
        <v>641.08000000000004</v>
      </c>
      <c r="Q40" s="225">
        <v>671.7</v>
      </c>
      <c r="R40" s="225">
        <v>583.98</v>
      </c>
      <c r="T40" s="259" t="s">
        <v>59</v>
      </c>
      <c r="U40" s="259" t="s">
        <v>107</v>
      </c>
      <c r="V40" s="225">
        <v>664.16</v>
      </c>
      <c r="W40" s="225">
        <v>695.88</v>
      </c>
      <c r="X40" s="225">
        <v>605</v>
      </c>
    </row>
    <row r="41" spans="1:24" ht="28.5" customHeight="1">
      <c r="A41" s="78" t="s">
        <v>198</v>
      </c>
      <c r="B41" s="78" t="s">
        <v>199</v>
      </c>
      <c r="C41" s="78" t="s">
        <v>249</v>
      </c>
      <c r="D41" s="211">
        <v>1</v>
      </c>
      <c r="E41" s="211" t="s">
        <v>58</v>
      </c>
      <c r="H41" s="259" t="s">
        <v>59</v>
      </c>
      <c r="I41" s="222" t="s">
        <v>63</v>
      </c>
      <c r="J41" s="223">
        <v>798.12</v>
      </c>
      <c r="K41" s="223">
        <v>836.22</v>
      </c>
      <c r="L41" s="223">
        <v>727.01</v>
      </c>
      <c r="M41" s="224"/>
      <c r="N41" s="259" t="s">
        <v>59</v>
      </c>
      <c r="O41" s="259" t="s">
        <v>63</v>
      </c>
      <c r="P41" s="225">
        <v>801.47</v>
      </c>
      <c r="Q41" s="225">
        <v>839.73</v>
      </c>
      <c r="R41" s="225">
        <v>730.06</v>
      </c>
      <c r="T41" s="259" t="s">
        <v>59</v>
      </c>
      <c r="U41" s="259" t="s">
        <v>63</v>
      </c>
      <c r="V41" s="225">
        <v>830.32</v>
      </c>
      <c r="W41" s="225">
        <v>869.96</v>
      </c>
      <c r="X41" s="225">
        <v>756.34</v>
      </c>
    </row>
    <row r="42" spans="1:24">
      <c r="A42" s="78" t="s">
        <v>198</v>
      </c>
      <c r="B42" s="78" t="s">
        <v>199</v>
      </c>
      <c r="C42" s="78" t="s">
        <v>250</v>
      </c>
      <c r="D42" s="211">
        <v>1</v>
      </c>
      <c r="E42" s="211" t="s">
        <v>58</v>
      </c>
      <c r="H42" s="259" t="s">
        <v>64</v>
      </c>
      <c r="I42" s="222" t="s">
        <v>237</v>
      </c>
      <c r="J42" s="223">
        <v>608.33000000000004</v>
      </c>
      <c r="K42" s="223">
        <v>637.80999999999995</v>
      </c>
      <c r="L42" s="223">
        <v>553.71</v>
      </c>
      <c r="M42" s="224"/>
      <c r="N42" s="259" t="s">
        <v>64</v>
      </c>
      <c r="O42" s="259" t="s">
        <v>237</v>
      </c>
      <c r="P42" s="225">
        <v>610.88</v>
      </c>
      <c r="Q42" s="225">
        <v>640.49</v>
      </c>
      <c r="R42" s="225">
        <v>556.04</v>
      </c>
      <c r="T42" s="259" t="s">
        <v>64</v>
      </c>
      <c r="U42" s="259" t="s">
        <v>237</v>
      </c>
      <c r="V42" s="225">
        <v>632.87</v>
      </c>
      <c r="W42" s="225">
        <v>663.55</v>
      </c>
      <c r="X42" s="225">
        <v>576.05999999999995</v>
      </c>
    </row>
    <row r="43" spans="1:24">
      <c r="A43" s="78" t="s">
        <v>198</v>
      </c>
      <c r="B43" s="78" t="s">
        <v>199</v>
      </c>
      <c r="C43" s="78" t="s">
        <v>251</v>
      </c>
      <c r="D43" s="211">
        <v>1</v>
      </c>
      <c r="E43" s="211" t="s">
        <v>58</v>
      </c>
      <c r="H43" s="259" t="s">
        <v>64</v>
      </c>
      <c r="I43" s="222" t="s">
        <v>107</v>
      </c>
      <c r="J43" s="223">
        <v>684.15</v>
      </c>
      <c r="K43" s="223">
        <v>717.56</v>
      </c>
      <c r="L43" s="223">
        <v>622.75</v>
      </c>
      <c r="M43" s="224"/>
      <c r="N43" s="259" t="s">
        <v>64</v>
      </c>
      <c r="O43" s="259" t="s">
        <v>107</v>
      </c>
      <c r="P43" s="225">
        <v>687.02</v>
      </c>
      <c r="Q43" s="225">
        <v>720.57</v>
      </c>
      <c r="R43" s="225">
        <v>625.37</v>
      </c>
      <c r="T43" s="259" t="s">
        <v>64</v>
      </c>
      <c r="U43" s="259" t="s">
        <v>107</v>
      </c>
      <c r="V43" s="225">
        <v>711.75</v>
      </c>
      <c r="W43" s="225">
        <v>746.51</v>
      </c>
      <c r="X43" s="225">
        <v>647.88</v>
      </c>
    </row>
    <row r="44" spans="1:24">
      <c r="A44" s="78" t="s">
        <v>198</v>
      </c>
      <c r="B44" s="78" t="s">
        <v>199</v>
      </c>
      <c r="C44" s="78" t="s">
        <v>252</v>
      </c>
      <c r="D44" s="211">
        <v>2</v>
      </c>
      <c r="E44" s="211" t="s">
        <v>200</v>
      </c>
      <c r="H44" s="259" t="s">
        <v>64</v>
      </c>
      <c r="I44" s="222" t="s">
        <v>63</v>
      </c>
      <c r="J44" s="223">
        <v>855.2</v>
      </c>
      <c r="K44" s="223">
        <v>897.02</v>
      </c>
      <c r="L44" s="223">
        <v>778.55</v>
      </c>
      <c r="M44" s="224"/>
      <c r="N44" s="259" t="s">
        <v>64</v>
      </c>
      <c r="O44" s="259" t="s">
        <v>63</v>
      </c>
      <c r="P44" s="225">
        <v>858.79</v>
      </c>
      <c r="Q44" s="225">
        <v>900.79</v>
      </c>
      <c r="R44" s="225">
        <v>781.82</v>
      </c>
      <c r="T44" s="259" t="s">
        <v>64</v>
      </c>
      <c r="U44" s="259" t="s">
        <v>63</v>
      </c>
      <c r="V44" s="225">
        <v>889.71</v>
      </c>
      <c r="W44" s="225">
        <v>933.22</v>
      </c>
      <c r="X44" s="225">
        <v>809.97</v>
      </c>
    </row>
    <row r="45" spans="1:24">
      <c r="A45" s="78" t="s">
        <v>198</v>
      </c>
      <c r="B45" s="78" t="s">
        <v>199</v>
      </c>
      <c r="C45" s="78" t="s">
        <v>253</v>
      </c>
      <c r="D45" s="211">
        <v>2</v>
      </c>
      <c r="E45" s="211" t="s">
        <v>200</v>
      </c>
      <c r="H45" s="259" t="s">
        <v>70</v>
      </c>
      <c r="I45" s="222" t="s">
        <v>237</v>
      </c>
      <c r="J45" s="223">
        <v>678.4</v>
      </c>
      <c r="K45" s="223">
        <v>711.78</v>
      </c>
      <c r="L45" s="223">
        <v>617.59</v>
      </c>
      <c r="M45" s="224"/>
      <c r="N45" s="259" t="s">
        <v>70</v>
      </c>
      <c r="O45" s="259" t="s">
        <v>237</v>
      </c>
      <c r="P45" s="225">
        <v>681.25</v>
      </c>
      <c r="Q45" s="225">
        <v>714.77</v>
      </c>
      <c r="R45" s="225">
        <v>620.17999999999995</v>
      </c>
      <c r="T45" s="259" t="s">
        <v>70</v>
      </c>
      <c r="U45" s="259" t="s">
        <v>237</v>
      </c>
      <c r="V45" s="225">
        <v>705.78</v>
      </c>
      <c r="W45" s="225">
        <v>740.5</v>
      </c>
      <c r="X45" s="225">
        <v>642.51</v>
      </c>
    </row>
    <row r="46" spans="1:24">
      <c r="A46" s="78" t="s">
        <v>198</v>
      </c>
      <c r="B46" s="78" t="s">
        <v>199</v>
      </c>
      <c r="C46" s="78" t="s">
        <v>254</v>
      </c>
      <c r="D46" s="211">
        <v>2</v>
      </c>
      <c r="E46" s="211" t="s">
        <v>200</v>
      </c>
      <c r="H46" s="259" t="s">
        <v>70</v>
      </c>
      <c r="I46" s="222" t="s">
        <v>107</v>
      </c>
      <c r="J46" s="223">
        <v>763.1</v>
      </c>
      <c r="K46" s="223">
        <v>800.39</v>
      </c>
      <c r="L46" s="223">
        <v>695.07</v>
      </c>
      <c r="M46" s="224"/>
      <c r="N46" s="259" t="s">
        <v>70</v>
      </c>
      <c r="O46" s="259" t="s">
        <v>107</v>
      </c>
      <c r="P46" s="225">
        <v>766.31</v>
      </c>
      <c r="Q46" s="225">
        <v>803.75</v>
      </c>
      <c r="R46" s="225">
        <v>697.99</v>
      </c>
      <c r="T46" s="259" t="s">
        <v>70</v>
      </c>
      <c r="U46" s="259" t="s">
        <v>107</v>
      </c>
      <c r="V46" s="225">
        <v>793.9</v>
      </c>
      <c r="W46" s="225">
        <v>832.69</v>
      </c>
      <c r="X46" s="225">
        <v>723.12</v>
      </c>
    </row>
    <row r="47" spans="1:24">
      <c r="A47" s="78" t="s">
        <v>198</v>
      </c>
      <c r="B47" s="78" t="s">
        <v>199</v>
      </c>
      <c r="C47" s="78" t="s">
        <v>255</v>
      </c>
      <c r="D47" s="211">
        <v>2</v>
      </c>
      <c r="E47" s="211" t="s">
        <v>200</v>
      </c>
      <c r="H47" s="259" t="s">
        <v>70</v>
      </c>
      <c r="I47" s="222" t="s">
        <v>63</v>
      </c>
      <c r="J47" s="223">
        <v>953.91</v>
      </c>
      <c r="K47" s="223">
        <v>1000.47</v>
      </c>
      <c r="L47" s="223">
        <v>868.8</v>
      </c>
      <c r="M47" s="224"/>
      <c r="N47" s="259" t="s">
        <v>70</v>
      </c>
      <c r="O47" s="259" t="s">
        <v>63</v>
      </c>
      <c r="P47" s="225">
        <v>957.92</v>
      </c>
      <c r="Q47" s="225">
        <v>1004.67</v>
      </c>
      <c r="R47" s="225">
        <v>872.45</v>
      </c>
      <c r="T47" s="259" t="s">
        <v>70</v>
      </c>
      <c r="U47" s="259" t="s">
        <v>63</v>
      </c>
      <c r="V47" s="225">
        <v>992.41</v>
      </c>
      <c r="W47" s="225">
        <v>1040.8399999999999</v>
      </c>
      <c r="X47" s="225">
        <v>903.86</v>
      </c>
    </row>
    <row r="48" spans="1:24">
      <c r="A48" s="78" t="s">
        <v>198</v>
      </c>
      <c r="B48" s="78" t="s">
        <v>199</v>
      </c>
      <c r="C48" s="78" t="s">
        <v>256</v>
      </c>
      <c r="D48" s="211">
        <v>2</v>
      </c>
      <c r="E48" s="211" t="s">
        <v>200</v>
      </c>
      <c r="H48" s="259" t="s">
        <v>71</v>
      </c>
      <c r="I48" s="222" t="s">
        <v>237</v>
      </c>
      <c r="J48" s="223">
        <v>748.67</v>
      </c>
      <c r="K48" s="223">
        <v>785.74</v>
      </c>
      <c r="L48" s="223">
        <v>681.69</v>
      </c>
      <c r="M48" s="224"/>
      <c r="N48" s="259" t="s">
        <v>71</v>
      </c>
      <c r="O48" s="259" t="s">
        <v>237</v>
      </c>
      <c r="P48" s="225">
        <v>751.81</v>
      </c>
      <c r="Q48" s="225">
        <v>789.04</v>
      </c>
      <c r="R48" s="225">
        <v>684.55</v>
      </c>
      <c r="T48" s="259" t="s">
        <v>71</v>
      </c>
      <c r="U48" s="259" t="s">
        <v>237</v>
      </c>
      <c r="V48" s="225">
        <v>778.88</v>
      </c>
      <c r="W48" s="225">
        <v>817.45</v>
      </c>
      <c r="X48" s="225">
        <v>709.19</v>
      </c>
    </row>
    <row r="49" spans="1:24">
      <c r="A49" s="78" t="s">
        <v>198</v>
      </c>
      <c r="B49" s="78" t="s">
        <v>199</v>
      </c>
      <c r="C49" s="78" t="s">
        <v>257</v>
      </c>
      <c r="D49" s="211">
        <v>2</v>
      </c>
      <c r="E49" s="211" t="s">
        <v>200</v>
      </c>
      <c r="H49" s="259" t="s">
        <v>71</v>
      </c>
      <c r="I49" s="222" t="s">
        <v>107</v>
      </c>
      <c r="J49" s="223">
        <v>842.21</v>
      </c>
      <c r="K49" s="223">
        <v>884.24</v>
      </c>
      <c r="L49" s="223">
        <v>766.57</v>
      </c>
      <c r="M49" s="224"/>
      <c r="N49" s="259" t="s">
        <v>71</v>
      </c>
      <c r="O49" s="259" t="s">
        <v>107</v>
      </c>
      <c r="P49" s="225">
        <v>845.75</v>
      </c>
      <c r="Q49" s="225">
        <v>887.95</v>
      </c>
      <c r="R49" s="225">
        <v>769.79</v>
      </c>
      <c r="T49" s="259" t="s">
        <v>71</v>
      </c>
      <c r="U49" s="259" t="s">
        <v>107</v>
      </c>
      <c r="V49" s="225">
        <v>876.2</v>
      </c>
      <c r="W49" s="225">
        <v>919.92</v>
      </c>
      <c r="X49" s="225">
        <v>797.5</v>
      </c>
    </row>
    <row r="50" spans="1:24" ht="25.5" customHeight="1">
      <c r="A50" s="78" t="s">
        <v>198</v>
      </c>
      <c r="B50" s="78" t="s">
        <v>199</v>
      </c>
      <c r="C50" s="78" t="s">
        <v>258</v>
      </c>
      <c r="D50" s="211">
        <v>1</v>
      </c>
      <c r="E50" s="211" t="s">
        <v>200</v>
      </c>
      <c r="H50" s="259" t="s">
        <v>71</v>
      </c>
      <c r="I50" s="222" t="s">
        <v>63</v>
      </c>
      <c r="J50" s="223">
        <v>1052.8399999999999</v>
      </c>
      <c r="K50" s="223">
        <v>1105.3800000000001</v>
      </c>
      <c r="L50" s="223">
        <v>958.23</v>
      </c>
      <c r="M50" s="224"/>
      <c r="N50" s="259" t="s">
        <v>71</v>
      </c>
      <c r="O50" s="259" t="s">
        <v>63</v>
      </c>
      <c r="P50" s="225">
        <v>1057.26</v>
      </c>
      <c r="Q50" s="225">
        <v>1110.02</v>
      </c>
      <c r="R50" s="225">
        <v>962.25</v>
      </c>
      <c r="T50" s="259" t="s">
        <v>71</v>
      </c>
      <c r="U50" s="259" t="s">
        <v>63</v>
      </c>
      <c r="V50" s="225">
        <v>1095.32</v>
      </c>
      <c r="W50" s="225">
        <v>1149.98</v>
      </c>
      <c r="X50" s="225">
        <v>996.89</v>
      </c>
    </row>
    <row r="51" spans="1:24" ht="27" customHeight="1">
      <c r="A51" s="78" t="s">
        <v>198</v>
      </c>
      <c r="B51" s="78" t="s">
        <v>199</v>
      </c>
      <c r="C51" s="78" t="s">
        <v>259</v>
      </c>
      <c r="D51" s="211">
        <v>1</v>
      </c>
      <c r="E51" s="211" t="s">
        <v>200</v>
      </c>
      <c r="H51" s="259" t="s">
        <v>81</v>
      </c>
      <c r="I51" s="222" t="s">
        <v>237</v>
      </c>
      <c r="J51" s="223">
        <v>819.15</v>
      </c>
      <c r="K51" s="223">
        <v>859.95</v>
      </c>
      <c r="L51" s="223">
        <v>745.59</v>
      </c>
      <c r="M51" s="224"/>
      <c r="N51" s="259" t="s">
        <v>81</v>
      </c>
      <c r="O51" s="259" t="s">
        <v>237</v>
      </c>
      <c r="P51" s="225">
        <v>822.59</v>
      </c>
      <c r="Q51" s="225">
        <v>863.56</v>
      </c>
      <c r="R51" s="225">
        <v>748.72</v>
      </c>
      <c r="T51" s="259" t="s">
        <v>81</v>
      </c>
      <c r="U51" s="259" t="s">
        <v>237</v>
      </c>
      <c r="V51" s="225">
        <v>852.2</v>
      </c>
      <c r="W51" s="225">
        <v>894.65</v>
      </c>
      <c r="X51" s="225">
        <v>775.67</v>
      </c>
    </row>
    <row r="52" spans="1:24" ht="33.75" customHeight="1">
      <c r="A52" s="78" t="s">
        <v>198</v>
      </c>
      <c r="B52" s="78" t="s">
        <v>199</v>
      </c>
      <c r="C52" s="78" t="s">
        <v>260</v>
      </c>
      <c r="D52" s="211">
        <v>1</v>
      </c>
      <c r="E52" s="211" t="s">
        <v>200</v>
      </c>
      <c r="H52" s="259" t="s">
        <v>81</v>
      </c>
      <c r="I52" s="222" t="s">
        <v>107</v>
      </c>
      <c r="J52" s="223">
        <v>921.34</v>
      </c>
      <c r="K52" s="223">
        <v>967.51</v>
      </c>
      <c r="L52" s="223">
        <v>838.51</v>
      </c>
      <c r="M52" s="224"/>
      <c r="N52" s="259" t="s">
        <v>81</v>
      </c>
      <c r="O52" s="259" t="s">
        <v>107</v>
      </c>
      <c r="P52" s="225">
        <v>925.21</v>
      </c>
      <c r="Q52" s="225">
        <v>971.57</v>
      </c>
      <c r="R52" s="225">
        <v>842.03</v>
      </c>
      <c r="T52" s="259" t="s">
        <v>81</v>
      </c>
      <c r="U52" s="259" t="s">
        <v>107</v>
      </c>
      <c r="V52" s="225">
        <v>958.52</v>
      </c>
      <c r="W52" s="225">
        <v>1006.55</v>
      </c>
      <c r="X52" s="225">
        <v>872.34</v>
      </c>
    </row>
    <row r="53" spans="1:24">
      <c r="A53" s="78" t="s">
        <v>198</v>
      </c>
      <c r="B53" s="78" t="s">
        <v>199</v>
      </c>
      <c r="C53" s="78" t="s">
        <v>261</v>
      </c>
      <c r="D53" s="211">
        <v>2</v>
      </c>
      <c r="E53" s="211" t="s">
        <v>200</v>
      </c>
      <c r="H53" s="259" t="s">
        <v>81</v>
      </c>
      <c r="I53" s="222" t="s">
        <v>63</v>
      </c>
      <c r="J53" s="223">
        <v>1151.75</v>
      </c>
      <c r="K53" s="223">
        <v>1209.45</v>
      </c>
      <c r="L53" s="223">
        <v>1048.07</v>
      </c>
      <c r="M53" s="224"/>
      <c r="N53" s="259" t="s">
        <v>81</v>
      </c>
      <c r="O53" s="259" t="s">
        <v>63</v>
      </c>
      <c r="P53" s="225">
        <v>1156.5899999999999</v>
      </c>
      <c r="Q53" s="225">
        <v>1214.53</v>
      </c>
      <c r="R53" s="225">
        <v>1052.47</v>
      </c>
      <c r="T53" s="259" t="s">
        <v>81</v>
      </c>
      <c r="U53" s="259" t="s">
        <v>63</v>
      </c>
      <c r="V53" s="225">
        <v>1198.23</v>
      </c>
      <c r="W53" s="225">
        <v>1258.25</v>
      </c>
      <c r="X53" s="225">
        <v>1090.3599999999999</v>
      </c>
    </row>
    <row r="54" spans="1:24">
      <c r="A54" s="78" t="s">
        <v>198</v>
      </c>
      <c r="B54" s="78" t="s">
        <v>199</v>
      </c>
      <c r="C54" s="78" t="s">
        <v>262</v>
      </c>
      <c r="D54" s="211">
        <v>2</v>
      </c>
      <c r="E54" s="211" t="s">
        <v>200</v>
      </c>
    </row>
    <row r="55" spans="1:24">
      <c r="A55" s="78" t="s">
        <v>198</v>
      </c>
      <c r="B55" s="78" t="s">
        <v>199</v>
      </c>
      <c r="C55" s="78" t="s">
        <v>263</v>
      </c>
      <c r="D55" s="211">
        <v>2</v>
      </c>
      <c r="E55" s="211" t="s">
        <v>200</v>
      </c>
    </row>
    <row r="56" spans="1:24">
      <c r="A56" s="78" t="s">
        <v>198</v>
      </c>
      <c r="B56" s="78" t="s">
        <v>199</v>
      </c>
      <c r="C56" s="78" t="s">
        <v>264</v>
      </c>
      <c r="D56" s="211">
        <v>1</v>
      </c>
      <c r="E56" s="211" t="s">
        <v>58</v>
      </c>
      <c r="G56" s="227"/>
      <c r="H56" s="228"/>
    </row>
    <row r="57" spans="1:24">
      <c r="A57" s="78" t="s">
        <v>198</v>
      </c>
      <c r="B57" s="78" t="s">
        <v>199</v>
      </c>
      <c r="C57" s="78" t="s">
        <v>265</v>
      </c>
      <c r="D57" s="211">
        <v>2</v>
      </c>
      <c r="E57" s="211" t="s">
        <v>200</v>
      </c>
      <c r="G57" s="227"/>
      <c r="H57" s="228"/>
    </row>
    <row r="58" spans="1:24">
      <c r="A58" s="78" t="s">
        <v>198</v>
      </c>
      <c r="B58" s="78" t="s">
        <v>199</v>
      </c>
      <c r="C58" s="78" t="s">
        <v>266</v>
      </c>
      <c r="D58" s="211">
        <v>1</v>
      </c>
      <c r="E58" s="211" t="s">
        <v>58</v>
      </c>
      <c r="G58" s="227"/>
      <c r="H58" s="228"/>
    </row>
    <row r="59" spans="1:24">
      <c r="A59" s="78" t="s">
        <v>198</v>
      </c>
      <c r="B59" s="78" t="s">
        <v>199</v>
      </c>
      <c r="C59" s="78" t="s">
        <v>267</v>
      </c>
      <c r="D59" s="211">
        <v>2</v>
      </c>
      <c r="E59" s="211" t="s">
        <v>200</v>
      </c>
      <c r="G59" s="227"/>
      <c r="H59" s="228"/>
    </row>
    <row r="60" spans="1:24">
      <c r="A60" s="78" t="s">
        <v>198</v>
      </c>
      <c r="B60" s="78" t="s">
        <v>199</v>
      </c>
      <c r="C60" s="78" t="s">
        <v>268</v>
      </c>
      <c r="D60" s="211">
        <v>2</v>
      </c>
      <c r="E60" s="211" t="s">
        <v>200</v>
      </c>
      <c r="G60" s="227"/>
      <c r="H60" s="228"/>
    </row>
    <row r="61" spans="1:24">
      <c r="A61" s="78" t="s">
        <v>198</v>
      </c>
      <c r="B61" s="78" t="s">
        <v>199</v>
      </c>
      <c r="C61" s="78" t="s">
        <v>269</v>
      </c>
      <c r="D61" s="211">
        <v>1</v>
      </c>
      <c r="E61" s="211" t="s">
        <v>58</v>
      </c>
      <c r="G61" s="227"/>
      <c r="H61" s="228"/>
    </row>
    <row r="62" spans="1:24">
      <c r="A62" s="78" t="s">
        <v>198</v>
      </c>
      <c r="B62" s="78" t="s">
        <v>199</v>
      </c>
      <c r="C62" s="78" t="s">
        <v>270</v>
      </c>
      <c r="D62" s="211">
        <v>1</v>
      </c>
      <c r="E62" s="211" t="s">
        <v>58</v>
      </c>
      <c r="G62" s="227"/>
      <c r="H62" s="228"/>
    </row>
    <row r="63" spans="1:24">
      <c r="A63" s="78" t="s">
        <v>198</v>
      </c>
      <c r="B63" s="78" t="s">
        <v>199</v>
      </c>
      <c r="C63" s="78" t="s">
        <v>271</v>
      </c>
      <c r="D63" s="211">
        <v>2</v>
      </c>
      <c r="E63" s="211" t="s">
        <v>200</v>
      </c>
      <c r="G63" s="227"/>
      <c r="H63" s="228"/>
    </row>
    <row r="64" spans="1:24">
      <c r="A64" s="78" t="s">
        <v>198</v>
      </c>
      <c r="B64" s="78" t="s">
        <v>199</v>
      </c>
      <c r="C64" s="78" t="s">
        <v>272</v>
      </c>
      <c r="D64" s="211">
        <v>2</v>
      </c>
      <c r="E64" s="211" t="s">
        <v>206</v>
      </c>
      <c r="G64" s="227"/>
      <c r="H64" s="228"/>
    </row>
    <row r="65" spans="1:8">
      <c r="A65" s="78" t="s">
        <v>198</v>
      </c>
      <c r="B65" s="78" t="s">
        <v>199</v>
      </c>
      <c r="C65" s="78" t="s">
        <v>273</v>
      </c>
      <c r="D65" s="211">
        <v>1</v>
      </c>
      <c r="E65" s="211" t="s">
        <v>58</v>
      </c>
      <c r="G65" s="227"/>
      <c r="H65" s="228"/>
    </row>
    <row r="66" spans="1:8">
      <c r="A66" s="78" t="s">
        <v>198</v>
      </c>
      <c r="B66" s="78" t="s">
        <v>199</v>
      </c>
      <c r="C66" s="78" t="s">
        <v>274</v>
      </c>
      <c r="D66" s="211">
        <v>2</v>
      </c>
      <c r="E66" s="211" t="s">
        <v>206</v>
      </c>
      <c r="G66" s="227"/>
      <c r="H66" s="228"/>
    </row>
    <row r="67" spans="1:8">
      <c r="A67" s="78" t="s">
        <v>198</v>
      </c>
      <c r="B67" s="78" t="s">
        <v>199</v>
      </c>
      <c r="C67" s="78" t="s">
        <v>275</v>
      </c>
      <c r="D67" s="211">
        <v>1</v>
      </c>
      <c r="E67" s="211" t="s">
        <v>206</v>
      </c>
      <c r="G67" s="227"/>
      <c r="H67" s="228"/>
    </row>
    <row r="68" spans="1:8">
      <c r="A68" s="78" t="s">
        <v>198</v>
      </c>
      <c r="B68" s="78" t="s">
        <v>199</v>
      </c>
      <c r="C68" s="78" t="s">
        <v>276</v>
      </c>
      <c r="D68" s="211">
        <v>2</v>
      </c>
      <c r="E68" s="211" t="s">
        <v>200</v>
      </c>
      <c r="G68" s="227"/>
      <c r="H68" s="228"/>
    </row>
    <row r="69" spans="1:8">
      <c r="A69" s="78" t="s">
        <v>198</v>
      </c>
      <c r="B69" s="78" t="s">
        <v>199</v>
      </c>
      <c r="C69" s="78" t="s">
        <v>277</v>
      </c>
      <c r="D69" s="211">
        <v>1</v>
      </c>
      <c r="E69" s="211" t="s">
        <v>58</v>
      </c>
      <c r="H69" s="56"/>
    </row>
    <row r="70" spans="1:8">
      <c r="A70" s="78" t="s">
        <v>198</v>
      </c>
      <c r="B70" s="78" t="s">
        <v>199</v>
      </c>
      <c r="C70" s="78" t="s">
        <v>278</v>
      </c>
      <c r="D70" s="211">
        <v>2</v>
      </c>
      <c r="E70" s="211" t="s">
        <v>200</v>
      </c>
    </row>
    <row r="71" spans="1:8">
      <c r="A71" s="78" t="s">
        <v>198</v>
      </c>
      <c r="B71" s="78" t="s">
        <v>199</v>
      </c>
      <c r="C71" s="78" t="s">
        <v>279</v>
      </c>
      <c r="D71" s="211">
        <v>1</v>
      </c>
      <c r="E71" s="211" t="s">
        <v>206</v>
      </c>
    </row>
    <row r="72" spans="1:8">
      <c r="A72" s="78" t="s">
        <v>198</v>
      </c>
      <c r="B72" s="78" t="s">
        <v>199</v>
      </c>
      <c r="C72" s="78" t="s">
        <v>280</v>
      </c>
      <c r="D72" s="211">
        <v>2</v>
      </c>
      <c r="E72" s="211" t="s">
        <v>200</v>
      </c>
    </row>
    <row r="73" spans="1:8">
      <c r="A73" s="78" t="s">
        <v>198</v>
      </c>
      <c r="B73" s="78" t="s">
        <v>199</v>
      </c>
      <c r="C73" s="78" t="s">
        <v>281</v>
      </c>
      <c r="D73" s="211">
        <v>2</v>
      </c>
      <c r="E73" s="211" t="s">
        <v>200</v>
      </c>
    </row>
    <row r="74" spans="1:8">
      <c r="A74" s="78" t="s">
        <v>198</v>
      </c>
      <c r="B74" s="78" t="s">
        <v>199</v>
      </c>
      <c r="C74" s="78" t="s">
        <v>282</v>
      </c>
      <c r="D74" s="211">
        <v>2</v>
      </c>
      <c r="E74" s="211" t="s">
        <v>200</v>
      </c>
    </row>
    <row r="75" spans="1:8">
      <c r="A75" s="78" t="s">
        <v>198</v>
      </c>
      <c r="B75" s="78" t="s">
        <v>199</v>
      </c>
      <c r="C75" s="78" t="s">
        <v>283</v>
      </c>
      <c r="D75" s="211">
        <v>2</v>
      </c>
      <c r="E75" s="211" t="s">
        <v>200</v>
      </c>
    </row>
    <row r="76" spans="1:8">
      <c r="A76" s="78" t="s">
        <v>198</v>
      </c>
      <c r="B76" s="78" t="s">
        <v>199</v>
      </c>
      <c r="C76" s="78" t="s">
        <v>284</v>
      </c>
      <c r="D76" s="211">
        <v>1</v>
      </c>
      <c r="E76" s="211" t="s">
        <v>58</v>
      </c>
    </row>
    <row r="77" spans="1:8">
      <c r="A77" s="78" t="s">
        <v>198</v>
      </c>
      <c r="B77" s="78" t="s">
        <v>199</v>
      </c>
      <c r="C77" s="78" t="s">
        <v>285</v>
      </c>
      <c r="D77" s="211">
        <v>2</v>
      </c>
      <c r="E77" s="211" t="s">
        <v>200</v>
      </c>
    </row>
    <row r="78" spans="1:8">
      <c r="A78" s="78" t="s">
        <v>198</v>
      </c>
      <c r="B78" s="78" t="s">
        <v>199</v>
      </c>
      <c r="C78" s="78" t="s">
        <v>286</v>
      </c>
      <c r="D78" s="211">
        <v>1</v>
      </c>
      <c r="E78" s="211" t="s">
        <v>200</v>
      </c>
    </row>
    <row r="79" spans="1:8">
      <c r="A79" s="78" t="s">
        <v>198</v>
      </c>
      <c r="B79" s="78" t="s">
        <v>199</v>
      </c>
      <c r="C79" s="78" t="s">
        <v>287</v>
      </c>
      <c r="D79" s="211">
        <v>2</v>
      </c>
      <c r="E79" s="211" t="s">
        <v>206</v>
      </c>
    </row>
    <row r="80" spans="1:8">
      <c r="A80" s="78" t="s">
        <v>198</v>
      </c>
      <c r="B80" s="78" t="s">
        <v>199</v>
      </c>
      <c r="C80" s="78" t="s">
        <v>288</v>
      </c>
      <c r="D80" s="211">
        <v>1</v>
      </c>
      <c r="E80" s="211" t="s">
        <v>206</v>
      </c>
    </row>
    <row r="81" spans="1:9">
      <c r="A81" s="78" t="s">
        <v>198</v>
      </c>
      <c r="B81" s="78" t="s">
        <v>199</v>
      </c>
      <c r="C81" s="78" t="s">
        <v>289</v>
      </c>
      <c r="D81" s="211">
        <v>2</v>
      </c>
      <c r="E81" s="211" t="s">
        <v>200</v>
      </c>
      <c r="I81" s="213" t="s">
        <v>290</v>
      </c>
    </row>
    <row r="82" spans="1:9">
      <c r="A82" s="78" t="s">
        <v>198</v>
      </c>
      <c r="B82" s="78" t="s">
        <v>199</v>
      </c>
      <c r="C82" s="78" t="s">
        <v>291</v>
      </c>
      <c r="D82" s="211">
        <v>2</v>
      </c>
      <c r="E82" s="211" t="s">
        <v>200</v>
      </c>
      <c r="I82" s="213" t="s">
        <v>292</v>
      </c>
    </row>
    <row r="83" spans="1:9">
      <c r="A83" s="78" t="s">
        <v>198</v>
      </c>
      <c r="B83" s="78" t="s">
        <v>199</v>
      </c>
      <c r="C83" s="78" t="s">
        <v>293</v>
      </c>
      <c r="D83" s="211">
        <v>2</v>
      </c>
      <c r="E83" s="211" t="s">
        <v>200</v>
      </c>
      <c r="I83" s="213" t="s">
        <v>294</v>
      </c>
    </row>
    <row r="84" spans="1:9">
      <c r="A84" s="78" t="s">
        <v>198</v>
      </c>
      <c r="B84" s="78" t="s">
        <v>199</v>
      </c>
      <c r="C84" s="78" t="s">
        <v>295</v>
      </c>
      <c r="D84" s="211">
        <v>1</v>
      </c>
      <c r="E84" s="211" t="s">
        <v>58</v>
      </c>
      <c r="I84" s="213" t="s">
        <v>32</v>
      </c>
    </row>
    <row r="85" spans="1:9">
      <c r="A85" s="78" t="s">
        <v>198</v>
      </c>
      <c r="B85" s="78" t="s">
        <v>199</v>
      </c>
      <c r="C85" s="78" t="s">
        <v>296</v>
      </c>
      <c r="D85" s="211">
        <v>2</v>
      </c>
      <c r="E85" s="211" t="s">
        <v>200</v>
      </c>
      <c r="I85" s="213" t="s">
        <v>297</v>
      </c>
    </row>
    <row r="86" spans="1:9">
      <c r="A86" s="78" t="s">
        <v>198</v>
      </c>
      <c r="B86" s="78" t="s">
        <v>199</v>
      </c>
      <c r="C86" s="78" t="s">
        <v>298</v>
      </c>
      <c r="D86" s="211">
        <v>1</v>
      </c>
      <c r="E86" s="211" t="s">
        <v>58</v>
      </c>
      <c r="I86" s="213" t="s">
        <v>299</v>
      </c>
    </row>
    <row r="87" spans="1:9">
      <c r="A87" s="78" t="s">
        <v>198</v>
      </c>
      <c r="B87" s="78" t="s">
        <v>199</v>
      </c>
      <c r="C87" s="78" t="s">
        <v>300</v>
      </c>
      <c r="D87" s="211">
        <v>2</v>
      </c>
      <c r="E87" s="211" t="s">
        <v>200</v>
      </c>
      <c r="I87" s="213" t="s">
        <v>301</v>
      </c>
    </row>
    <row r="88" spans="1:9">
      <c r="A88" s="78" t="s">
        <v>198</v>
      </c>
      <c r="B88" s="78" t="s">
        <v>199</v>
      </c>
      <c r="C88" s="78" t="s">
        <v>302</v>
      </c>
      <c r="D88" s="211">
        <v>2</v>
      </c>
      <c r="E88" s="211" t="s">
        <v>200</v>
      </c>
      <c r="I88" s="213" t="s">
        <v>303</v>
      </c>
    </row>
    <row r="89" spans="1:9">
      <c r="A89" s="78" t="s">
        <v>198</v>
      </c>
      <c r="B89" s="78" t="s">
        <v>199</v>
      </c>
      <c r="C89" s="78" t="s">
        <v>304</v>
      </c>
      <c r="D89" s="211">
        <v>2</v>
      </c>
      <c r="E89" s="211" t="s">
        <v>200</v>
      </c>
      <c r="I89" s="213" t="s">
        <v>305</v>
      </c>
    </row>
    <row r="90" spans="1:9">
      <c r="A90" s="78" t="s">
        <v>198</v>
      </c>
      <c r="B90" s="78" t="s">
        <v>199</v>
      </c>
      <c r="C90" s="78" t="s">
        <v>306</v>
      </c>
      <c r="D90" s="211">
        <v>2</v>
      </c>
      <c r="E90" s="211" t="s">
        <v>200</v>
      </c>
      <c r="I90" s="213" t="s">
        <v>307</v>
      </c>
    </row>
    <row r="91" spans="1:9">
      <c r="A91" s="78" t="s">
        <v>198</v>
      </c>
      <c r="B91" s="78" t="s">
        <v>199</v>
      </c>
      <c r="C91" s="78" t="s">
        <v>308</v>
      </c>
      <c r="D91" s="211">
        <v>2</v>
      </c>
      <c r="E91" s="211" t="s">
        <v>200</v>
      </c>
      <c r="I91" s="213" t="s">
        <v>309</v>
      </c>
    </row>
    <row r="92" spans="1:9">
      <c r="A92" s="78" t="s">
        <v>198</v>
      </c>
      <c r="B92" s="78" t="s">
        <v>199</v>
      </c>
      <c r="C92" s="78" t="s">
        <v>310</v>
      </c>
      <c r="D92" s="211">
        <v>2</v>
      </c>
      <c r="E92" s="211" t="s">
        <v>200</v>
      </c>
      <c r="I92" s="213" t="s">
        <v>311</v>
      </c>
    </row>
    <row r="93" spans="1:9">
      <c r="A93" s="78" t="s">
        <v>198</v>
      </c>
      <c r="B93" s="78" t="s">
        <v>199</v>
      </c>
      <c r="C93" s="78" t="s">
        <v>312</v>
      </c>
      <c r="D93" s="211">
        <v>2</v>
      </c>
      <c r="E93" s="211" t="s">
        <v>200</v>
      </c>
      <c r="I93" s="213" t="s">
        <v>313</v>
      </c>
    </row>
    <row r="94" spans="1:9">
      <c r="A94" s="78" t="s">
        <v>198</v>
      </c>
      <c r="B94" s="78" t="s">
        <v>199</v>
      </c>
      <c r="C94" s="78" t="s">
        <v>314</v>
      </c>
      <c r="D94" s="211">
        <v>1</v>
      </c>
      <c r="E94" s="211" t="s">
        <v>200</v>
      </c>
      <c r="I94" s="213" t="s">
        <v>1509</v>
      </c>
    </row>
    <row r="95" spans="1:9">
      <c r="A95" s="78" t="s">
        <v>198</v>
      </c>
      <c r="B95" s="78" t="s">
        <v>199</v>
      </c>
      <c r="C95" s="78" t="s">
        <v>315</v>
      </c>
      <c r="D95" s="211">
        <v>1</v>
      </c>
      <c r="E95" s="211" t="s">
        <v>200</v>
      </c>
    </row>
    <row r="96" spans="1:9">
      <c r="A96" s="78" t="s">
        <v>198</v>
      </c>
      <c r="B96" s="78" t="s">
        <v>199</v>
      </c>
      <c r="C96" s="78" t="s">
        <v>316</v>
      </c>
      <c r="D96" s="211">
        <v>1</v>
      </c>
      <c r="E96" s="211" t="s">
        <v>206</v>
      </c>
    </row>
    <row r="97" spans="1:20">
      <c r="A97" s="78" t="s">
        <v>198</v>
      </c>
      <c r="B97" s="78" t="s">
        <v>199</v>
      </c>
      <c r="C97" s="78" t="s">
        <v>317</v>
      </c>
      <c r="D97" s="211">
        <v>2</v>
      </c>
      <c r="E97" s="211" t="s">
        <v>200</v>
      </c>
    </row>
    <row r="98" spans="1:20">
      <c r="A98" s="78" t="s">
        <v>198</v>
      </c>
      <c r="B98" s="78" t="s">
        <v>199</v>
      </c>
      <c r="C98" s="78" t="s">
        <v>318</v>
      </c>
      <c r="D98" s="211">
        <v>2</v>
      </c>
      <c r="E98" s="211" t="s">
        <v>200</v>
      </c>
    </row>
    <row r="99" spans="1:20">
      <c r="A99" s="78" t="s">
        <v>198</v>
      </c>
      <c r="B99" s="78" t="s">
        <v>199</v>
      </c>
      <c r="C99" s="78" t="s">
        <v>319</v>
      </c>
      <c r="D99" s="211">
        <v>2</v>
      </c>
      <c r="E99" s="211" t="s">
        <v>200</v>
      </c>
      <c r="I99" s="243" t="s">
        <v>320</v>
      </c>
      <c r="J99" s="243"/>
      <c r="K99" s="243"/>
      <c r="L99" s="243"/>
      <c r="M99" s="243"/>
      <c r="N99" s="243"/>
      <c r="O99" s="243"/>
      <c r="P99" s="243"/>
      <c r="Q99" s="243"/>
      <c r="R99" s="243"/>
      <c r="S99" s="243"/>
    </row>
    <row r="100" spans="1:20" ht="15" customHeight="1">
      <c r="A100" s="78" t="s">
        <v>198</v>
      </c>
      <c r="B100" s="78" t="s">
        <v>199</v>
      </c>
      <c r="C100" s="78" t="s">
        <v>321</v>
      </c>
      <c r="D100" s="211">
        <v>1</v>
      </c>
      <c r="E100" s="211" t="s">
        <v>200</v>
      </c>
      <c r="I100" s="244"/>
      <c r="J100" s="245"/>
      <c r="K100" s="245"/>
      <c r="L100" s="246">
        <v>75</v>
      </c>
      <c r="M100" s="246">
        <v>77</v>
      </c>
      <c r="N100" s="247">
        <v>78</v>
      </c>
      <c r="O100" s="247">
        <v>91</v>
      </c>
      <c r="P100" s="247">
        <v>92</v>
      </c>
      <c r="Q100" s="247">
        <v>93</v>
      </c>
      <c r="R100" s="247">
        <v>94</v>
      </c>
      <c r="S100" s="247">
        <v>95</v>
      </c>
      <c r="T100" s="229"/>
    </row>
    <row r="101" spans="1:20" ht="15" customHeight="1">
      <c r="A101" s="78" t="s">
        <v>198</v>
      </c>
      <c r="B101" s="78" t="s">
        <v>199</v>
      </c>
      <c r="C101" s="78" t="s">
        <v>322</v>
      </c>
      <c r="D101" s="211">
        <v>2</v>
      </c>
      <c r="E101" s="211" t="s">
        <v>200</v>
      </c>
      <c r="I101" s="248" t="s">
        <v>323</v>
      </c>
      <c r="J101" s="245"/>
      <c r="K101" s="245"/>
      <c r="L101" s="249"/>
      <c r="M101" s="249">
        <v>30</v>
      </c>
      <c r="N101" s="249">
        <v>21</v>
      </c>
      <c r="O101" s="249">
        <v>20</v>
      </c>
      <c r="P101" s="249">
        <v>20</v>
      </c>
      <c r="Q101" s="249">
        <v>20</v>
      </c>
      <c r="R101" s="249">
        <v>20</v>
      </c>
      <c r="S101" s="249">
        <v>20</v>
      </c>
      <c r="T101" s="156"/>
    </row>
    <row r="102" spans="1:20" ht="15" customHeight="1">
      <c r="A102" s="78" t="s">
        <v>198</v>
      </c>
      <c r="B102" s="78" t="s">
        <v>199</v>
      </c>
      <c r="C102" s="78" t="s">
        <v>324</v>
      </c>
      <c r="D102" s="211">
        <v>2</v>
      </c>
      <c r="E102" s="211" t="s">
        <v>200</v>
      </c>
      <c r="I102" s="248" t="s">
        <v>325</v>
      </c>
      <c r="J102" s="245"/>
      <c r="K102" s="245"/>
      <c r="L102" s="249"/>
      <c r="M102" s="249"/>
      <c r="N102" s="249">
        <v>46</v>
      </c>
      <c r="O102" s="249">
        <v>30</v>
      </c>
      <c r="P102" s="249">
        <v>30</v>
      </c>
      <c r="Q102" s="249">
        <v>30</v>
      </c>
      <c r="R102" s="249">
        <v>30</v>
      </c>
      <c r="S102" s="249">
        <v>50</v>
      </c>
      <c r="T102" s="156"/>
    </row>
    <row r="103" spans="1:20">
      <c r="A103" s="78" t="s">
        <v>198</v>
      </c>
      <c r="B103" s="78" t="s">
        <v>199</v>
      </c>
      <c r="C103" s="78" t="s">
        <v>326</v>
      </c>
      <c r="D103" s="211">
        <v>2</v>
      </c>
      <c r="E103" s="211" t="s">
        <v>200</v>
      </c>
      <c r="I103" s="248" t="s">
        <v>327</v>
      </c>
      <c r="J103" s="245"/>
      <c r="K103" s="245"/>
      <c r="L103" s="249"/>
      <c r="M103" s="249">
        <v>40</v>
      </c>
      <c r="N103" s="249">
        <v>46</v>
      </c>
      <c r="O103" s="249">
        <v>35</v>
      </c>
      <c r="P103" s="249">
        <v>40</v>
      </c>
      <c r="Q103" s="249">
        <v>40</v>
      </c>
      <c r="R103" s="249">
        <v>40</v>
      </c>
      <c r="S103" s="249">
        <v>40</v>
      </c>
      <c r="T103" s="156"/>
    </row>
    <row r="104" spans="1:20">
      <c r="A104" s="78" t="s">
        <v>198</v>
      </c>
      <c r="B104" s="78" t="s">
        <v>199</v>
      </c>
      <c r="C104" s="78" t="s">
        <v>328</v>
      </c>
      <c r="D104" s="211">
        <v>2</v>
      </c>
      <c r="E104" s="211" t="s">
        <v>200</v>
      </c>
      <c r="I104" s="248" t="s">
        <v>329</v>
      </c>
      <c r="J104" s="245"/>
      <c r="K104" s="245"/>
      <c r="L104" s="249"/>
      <c r="M104" s="249">
        <v>50</v>
      </c>
      <c r="N104" s="249">
        <v>51</v>
      </c>
      <c r="O104" s="249">
        <v>45</v>
      </c>
      <c r="P104" s="249">
        <v>50</v>
      </c>
      <c r="Q104" s="249">
        <v>50</v>
      </c>
      <c r="R104" s="249">
        <v>50</v>
      </c>
      <c r="S104" s="249">
        <v>50</v>
      </c>
      <c r="T104" s="156"/>
    </row>
    <row r="105" spans="1:20" ht="23.85" customHeight="1">
      <c r="A105" s="78" t="s">
        <v>198</v>
      </c>
      <c r="B105" s="78" t="s">
        <v>199</v>
      </c>
      <c r="C105" s="78" t="s">
        <v>330</v>
      </c>
      <c r="D105" s="211">
        <v>2</v>
      </c>
      <c r="E105" s="211" t="s">
        <v>200</v>
      </c>
      <c r="I105" s="310" t="s">
        <v>331</v>
      </c>
      <c r="J105" s="310"/>
      <c r="K105" s="310"/>
      <c r="L105" s="250"/>
      <c r="M105" s="250"/>
      <c r="N105" s="251"/>
      <c r="O105" s="251"/>
      <c r="P105" s="251">
        <v>15</v>
      </c>
      <c r="Q105" s="251">
        <v>15</v>
      </c>
      <c r="R105" s="251">
        <v>15</v>
      </c>
      <c r="S105" s="251">
        <v>0</v>
      </c>
      <c r="T105" s="230"/>
    </row>
    <row r="106" spans="1:20" ht="23.85" customHeight="1">
      <c r="A106" s="78" t="s">
        <v>198</v>
      </c>
      <c r="B106" s="78" t="s">
        <v>199</v>
      </c>
      <c r="C106" s="78" t="s">
        <v>332</v>
      </c>
      <c r="D106" s="211">
        <v>2</v>
      </c>
      <c r="E106" s="211" t="s">
        <v>200</v>
      </c>
      <c r="I106" s="311" t="s">
        <v>333</v>
      </c>
      <c r="J106" s="311"/>
      <c r="K106" s="311"/>
      <c r="L106" s="252"/>
      <c r="M106" s="252">
        <v>0</v>
      </c>
      <c r="N106" s="253"/>
      <c r="O106" s="253">
        <v>5</v>
      </c>
      <c r="P106" s="253">
        <v>10</v>
      </c>
      <c r="Q106" s="253">
        <v>10</v>
      </c>
      <c r="R106" s="253">
        <v>10</v>
      </c>
      <c r="S106" s="253">
        <v>0</v>
      </c>
      <c r="T106" s="231"/>
    </row>
    <row r="107" spans="1:20" ht="23.85" customHeight="1">
      <c r="A107" s="78" t="s">
        <v>198</v>
      </c>
      <c r="B107" s="78" t="s">
        <v>199</v>
      </c>
      <c r="C107" s="78" t="s">
        <v>334</v>
      </c>
      <c r="D107" s="211">
        <v>1</v>
      </c>
      <c r="E107" s="211" t="s">
        <v>58</v>
      </c>
      <c r="I107" s="311" t="s">
        <v>335</v>
      </c>
      <c r="J107" s="311"/>
      <c r="K107" s="311"/>
      <c r="L107" s="252"/>
      <c r="M107" s="252">
        <v>0</v>
      </c>
      <c r="N107" s="253">
        <v>15</v>
      </c>
      <c r="O107" s="253">
        <v>10</v>
      </c>
      <c r="P107" s="253">
        <v>26</v>
      </c>
      <c r="Q107" s="253">
        <v>26</v>
      </c>
      <c r="R107" s="253">
        <v>26</v>
      </c>
      <c r="S107" s="253">
        <v>0</v>
      </c>
      <c r="T107" s="231"/>
    </row>
    <row r="108" spans="1:20">
      <c r="A108" s="78" t="s">
        <v>198</v>
      </c>
      <c r="B108" s="78" t="s">
        <v>199</v>
      </c>
      <c r="C108" s="78" t="s">
        <v>336</v>
      </c>
      <c r="D108" s="211">
        <v>2</v>
      </c>
      <c r="E108" s="211" t="s">
        <v>200</v>
      </c>
      <c r="I108" s="243"/>
      <c r="J108" s="243"/>
      <c r="K108" s="243"/>
      <c r="L108" s="243"/>
      <c r="M108" s="243"/>
      <c r="N108" s="243"/>
      <c r="O108" s="243"/>
      <c r="P108" s="243"/>
      <c r="Q108" s="243"/>
      <c r="R108" s="243"/>
      <c r="S108" s="243"/>
    </row>
    <row r="109" spans="1:20">
      <c r="A109" s="78" t="s">
        <v>198</v>
      </c>
      <c r="B109" s="78" t="s">
        <v>199</v>
      </c>
      <c r="C109" s="78" t="s">
        <v>337</v>
      </c>
      <c r="D109" s="211">
        <v>2</v>
      </c>
      <c r="E109" s="211" t="s">
        <v>200</v>
      </c>
      <c r="I109" s="243"/>
      <c r="J109" s="243"/>
      <c r="K109" s="243"/>
      <c r="L109" s="243"/>
      <c r="M109" s="243"/>
      <c r="N109" s="243"/>
      <c r="O109" s="243"/>
      <c r="P109" s="243"/>
      <c r="Q109" s="243"/>
      <c r="R109" s="243"/>
      <c r="S109" s="243"/>
    </row>
    <row r="110" spans="1:20">
      <c r="A110" s="78" t="s">
        <v>198</v>
      </c>
      <c r="B110" s="78" t="s">
        <v>199</v>
      </c>
      <c r="C110" s="78" t="s">
        <v>338</v>
      </c>
      <c r="D110" s="211">
        <v>1</v>
      </c>
      <c r="E110" s="211" t="s">
        <v>58</v>
      </c>
      <c r="I110" s="243" t="s">
        <v>339</v>
      </c>
      <c r="J110" s="243"/>
      <c r="K110" s="243"/>
      <c r="L110" s="243"/>
      <c r="M110" s="243"/>
      <c r="N110" s="243"/>
      <c r="O110" s="243"/>
      <c r="P110" s="243"/>
      <c r="Q110" s="243"/>
      <c r="R110" s="243"/>
      <c r="S110" s="243"/>
    </row>
    <row r="111" spans="1:20" ht="15" customHeight="1">
      <c r="A111" s="78" t="s">
        <v>198</v>
      </c>
      <c r="B111" s="78" t="s">
        <v>199</v>
      </c>
      <c r="C111" s="78" t="s">
        <v>340</v>
      </c>
      <c r="D111" s="211">
        <v>2</v>
      </c>
      <c r="E111" s="211" t="s">
        <v>200</v>
      </c>
      <c r="I111" s="244"/>
      <c r="J111" s="245"/>
      <c r="K111" s="245"/>
      <c r="L111" s="246">
        <v>75</v>
      </c>
      <c r="M111" s="246">
        <v>77</v>
      </c>
      <c r="N111" s="247">
        <v>78</v>
      </c>
      <c r="O111" s="247">
        <v>91</v>
      </c>
      <c r="P111" s="247">
        <v>92</v>
      </c>
      <c r="Q111" s="247">
        <v>93</v>
      </c>
      <c r="R111" s="247">
        <v>94</v>
      </c>
      <c r="S111" s="247">
        <v>95</v>
      </c>
      <c r="T111" s="229"/>
    </row>
    <row r="112" spans="1:20" ht="15" customHeight="1">
      <c r="A112" s="78" t="s">
        <v>198</v>
      </c>
      <c r="B112" s="78" t="s">
        <v>199</v>
      </c>
      <c r="C112" s="78" t="s">
        <v>341</v>
      </c>
      <c r="D112" s="211">
        <v>2</v>
      </c>
      <c r="E112" s="211" t="s">
        <v>200</v>
      </c>
      <c r="I112" s="248" t="s">
        <v>323</v>
      </c>
      <c r="J112" s="245"/>
      <c r="K112" s="245"/>
      <c r="L112" s="249"/>
      <c r="M112" s="249">
        <v>20</v>
      </c>
      <c r="N112" s="249">
        <v>19</v>
      </c>
      <c r="O112" s="249">
        <v>20</v>
      </c>
      <c r="P112" s="249">
        <v>20</v>
      </c>
      <c r="Q112" s="249">
        <v>20</v>
      </c>
      <c r="R112" s="249">
        <v>20</v>
      </c>
      <c r="S112" s="249">
        <v>20</v>
      </c>
      <c r="T112" s="156"/>
    </row>
    <row r="113" spans="1:20" ht="15" customHeight="1">
      <c r="A113" s="78" t="s">
        <v>198</v>
      </c>
      <c r="B113" s="78" t="s">
        <v>199</v>
      </c>
      <c r="C113" s="78" t="s">
        <v>342</v>
      </c>
      <c r="D113" s="211">
        <v>1</v>
      </c>
      <c r="E113" s="211" t="s">
        <v>206</v>
      </c>
      <c r="I113" s="248" t="s">
        <v>325</v>
      </c>
      <c r="J113" s="245"/>
      <c r="K113" s="245"/>
      <c r="L113" s="249"/>
      <c r="M113" s="249">
        <v>0</v>
      </c>
      <c r="N113" s="249">
        <v>40</v>
      </c>
      <c r="O113" s="249">
        <v>30</v>
      </c>
      <c r="P113" s="249">
        <v>30</v>
      </c>
      <c r="Q113" s="249">
        <v>30</v>
      </c>
      <c r="R113" s="249">
        <v>30</v>
      </c>
      <c r="S113" s="249">
        <v>50</v>
      </c>
      <c r="T113" s="156"/>
    </row>
    <row r="114" spans="1:20">
      <c r="A114" s="78" t="s">
        <v>198</v>
      </c>
      <c r="B114" s="78" t="s">
        <v>199</v>
      </c>
      <c r="C114" s="78" t="s">
        <v>343</v>
      </c>
      <c r="D114" s="211">
        <v>2</v>
      </c>
      <c r="E114" s="211" t="s">
        <v>200</v>
      </c>
      <c r="I114" s="248" t="s">
        <v>327</v>
      </c>
      <c r="J114" s="245"/>
      <c r="K114" s="245"/>
      <c r="L114" s="249"/>
      <c r="M114" s="249">
        <v>30</v>
      </c>
      <c r="N114" s="249">
        <v>40</v>
      </c>
      <c r="O114" s="249">
        <v>35</v>
      </c>
      <c r="P114" s="249">
        <v>40</v>
      </c>
      <c r="Q114" s="249">
        <v>40</v>
      </c>
      <c r="R114" s="249">
        <v>40</v>
      </c>
      <c r="S114" s="249">
        <v>40</v>
      </c>
      <c r="T114" s="156"/>
    </row>
    <row r="115" spans="1:20">
      <c r="A115" s="78" t="s">
        <v>198</v>
      </c>
      <c r="B115" s="78" t="s">
        <v>199</v>
      </c>
      <c r="C115" s="78" t="s">
        <v>344</v>
      </c>
      <c r="D115" s="211">
        <v>2</v>
      </c>
      <c r="E115" s="211" t="s">
        <v>200</v>
      </c>
      <c r="I115" s="248" t="s">
        <v>329</v>
      </c>
      <c r="J115" s="245"/>
      <c r="K115" s="245"/>
      <c r="L115" s="249"/>
      <c r="M115" s="249">
        <v>40</v>
      </c>
      <c r="N115" s="249">
        <v>45</v>
      </c>
      <c r="O115" s="249">
        <v>45</v>
      </c>
      <c r="P115" s="249">
        <v>50</v>
      </c>
      <c r="Q115" s="249">
        <v>50</v>
      </c>
      <c r="R115" s="249">
        <v>50</v>
      </c>
      <c r="S115" s="249">
        <v>50</v>
      </c>
      <c r="T115" s="156"/>
    </row>
    <row r="116" spans="1:20" ht="23.85" customHeight="1">
      <c r="A116" s="78" t="s">
        <v>198</v>
      </c>
      <c r="B116" s="78" t="s">
        <v>199</v>
      </c>
      <c r="C116" s="78" t="s">
        <v>345</v>
      </c>
      <c r="D116" s="211">
        <v>2</v>
      </c>
      <c r="E116" s="211" t="s">
        <v>200</v>
      </c>
      <c r="I116" s="310" t="s">
        <v>331</v>
      </c>
      <c r="J116" s="310"/>
      <c r="K116" s="310"/>
      <c r="L116" s="254"/>
      <c r="M116" s="254">
        <v>0</v>
      </c>
      <c r="N116" s="254">
        <v>0</v>
      </c>
      <c r="O116" s="254">
        <v>0</v>
      </c>
      <c r="P116" s="254">
        <v>15</v>
      </c>
      <c r="Q116" s="254">
        <v>15</v>
      </c>
      <c r="R116" s="251">
        <v>15</v>
      </c>
      <c r="S116" s="251">
        <v>0</v>
      </c>
      <c r="T116" s="230"/>
    </row>
    <row r="117" spans="1:20" ht="23.85" customHeight="1">
      <c r="A117" s="78" t="s">
        <v>198</v>
      </c>
      <c r="B117" s="78" t="s">
        <v>199</v>
      </c>
      <c r="C117" s="78" t="s">
        <v>346</v>
      </c>
      <c r="D117" s="211">
        <v>1</v>
      </c>
      <c r="E117" s="211" t="s">
        <v>58</v>
      </c>
      <c r="I117" s="311" t="s">
        <v>333</v>
      </c>
      <c r="J117" s="311"/>
      <c r="K117" s="311"/>
      <c r="L117" s="252"/>
      <c r="M117" s="252">
        <v>0</v>
      </c>
      <c r="N117" s="253">
        <v>0</v>
      </c>
      <c r="O117" s="253">
        <v>5</v>
      </c>
      <c r="P117" s="253">
        <v>10</v>
      </c>
      <c r="Q117" s="253">
        <v>10</v>
      </c>
      <c r="R117" s="253">
        <v>10</v>
      </c>
      <c r="S117" s="253">
        <v>0</v>
      </c>
      <c r="T117" s="231"/>
    </row>
    <row r="118" spans="1:20" ht="23.85" customHeight="1">
      <c r="A118" s="78" t="s">
        <v>198</v>
      </c>
      <c r="B118" s="78" t="s">
        <v>199</v>
      </c>
      <c r="C118" s="78" t="s">
        <v>347</v>
      </c>
      <c r="D118" s="211">
        <v>2</v>
      </c>
      <c r="E118" s="211" t="s">
        <v>200</v>
      </c>
      <c r="I118" s="311" t="s">
        <v>335</v>
      </c>
      <c r="J118" s="311"/>
      <c r="K118" s="311"/>
      <c r="L118" s="252"/>
      <c r="M118" s="252">
        <v>0</v>
      </c>
      <c r="N118" s="253">
        <v>10</v>
      </c>
      <c r="O118" s="253">
        <v>10</v>
      </c>
      <c r="P118" s="253">
        <v>26</v>
      </c>
      <c r="Q118" s="253">
        <v>26</v>
      </c>
      <c r="R118" s="253">
        <v>26</v>
      </c>
      <c r="S118" s="253">
        <v>0</v>
      </c>
      <c r="T118" s="231"/>
    </row>
    <row r="119" spans="1:20">
      <c r="A119" s="78" t="s">
        <v>198</v>
      </c>
      <c r="B119" s="78" t="s">
        <v>199</v>
      </c>
      <c r="C119" s="78" t="s">
        <v>348</v>
      </c>
      <c r="D119" s="211">
        <v>2</v>
      </c>
      <c r="E119" s="211" t="s">
        <v>200</v>
      </c>
      <c r="I119" s="243"/>
      <c r="J119" s="243"/>
      <c r="K119" s="243"/>
      <c r="L119" s="243"/>
      <c r="M119" s="243"/>
      <c r="N119" s="243"/>
      <c r="O119" s="243"/>
      <c r="P119" s="243"/>
      <c r="Q119" s="243"/>
      <c r="R119" s="243"/>
      <c r="S119" s="243"/>
    </row>
    <row r="120" spans="1:20">
      <c r="A120" s="78" t="s">
        <v>198</v>
      </c>
      <c r="B120" s="78" t="s">
        <v>199</v>
      </c>
      <c r="C120" s="78" t="s">
        <v>349</v>
      </c>
      <c r="D120" s="211">
        <v>1</v>
      </c>
      <c r="E120" s="211" t="s">
        <v>58</v>
      </c>
      <c r="I120" s="243"/>
      <c r="J120" s="243"/>
      <c r="K120" s="243"/>
      <c r="L120" s="243"/>
      <c r="M120" s="243"/>
      <c r="N120" s="243"/>
      <c r="O120" s="243"/>
      <c r="P120" s="243"/>
      <c r="Q120" s="243"/>
      <c r="R120" s="243"/>
      <c r="S120" s="243"/>
    </row>
    <row r="121" spans="1:20">
      <c r="A121" s="78" t="s">
        <v>198</v>
      </c>
      <c r="B121" s="78" t="s">
        <v>199</v>
      </c>
      <c r="C121" s="78" t="s">
        <v>350</v>
      </c>
      <c r="D121" s="211">
        <v>1</v>
      </c>
      <c r="E121" s="211" t="s">
        <v>58</v>
      </c>
      <c r="I121" s="243" t="s">
        <v>351</v>
      </c>
      <c r="J121" s="243"/>
      <c r="K121" s="243"/>
      <c r="L121" s="243"/>
      <c r="M121" s="243"/>
      <c r="N121" s="243"/>
      <c r="O121" s="243"/>
      <c r="P121" s="243"/>
      <c r="Q121" s="243"/>
      <c r="R121" s="243"/>
      <c r="S121" s="243"/>
    </row>
    <row r="122" spans="1:20" ht="15" customHeight="1">
      <c r="A122" s="78" t="s">
        <v>198</v>
      </c>
      <c r="B122" s="78" t="s">
        <v>199</v>
      </c>
      <c r="C122" s="78" t="s">
        <v>352</v>
      </c>
      <c r="D122" s="211">
        <v>1</v>
      </c>
      <c r="E122" s="211" t="s">
        <v>200</v>
      </c>
      <c r="I122" s="244"/>
      <c r="J122" s="245"/>
      <c r="K122" s="245"/>
      <c r="L122" s="255">
        <v>75</v>
      </c>
      <c r="M122" s="255">
        <v>77</v>
      </c>
      <c r="N122" s="256">
        <v>78</v>
      </c>
      <c r="O122" s="256">
        <v>91</v>
      </c>
      <c r="P122" s="256">
        <v>92</v>
      </c>
      <c r="Q122" s="256">
        <v>93</v>
      </c>
      <c r="R122" s="256">
        <v>94</v>
      </c>
      <c r="S122" s="256">
        <v>95</v>
      </c>
      <c r="T122" s="232"/>
    </row>
    <row r="123" spans="1:20" ht="15" customHeight="1">
      <c r="A123" s="78" t="s">
        <v>198</v>
      </c>
      <c r="B123" s="78" t="s">
        <v>199</v>
      </c>
      <c r="C123" s="78" t="s">
        <v>353</v>
      </c>
      <c r="D123" s="211">
        <v>1</v>
      </c>
      <c r="E123" s="211" t="s">
        <v>58</v>
      </c>
      <c r="I123" s="248" t="s">
        <v>323</v>
      </c>
      <c r="J123" s="245"/>
      <c r="K123" s="245"/>
      <c r="L123" s="249"/>
      <c r="M123" s="249">
        <v>40</v>
      </c>
      <c r="N123" s="249">
        <v>27</v>
      </c>
      <c r="O123" s="249">
        <v>30</v>
      </c>
      <c r="P123" s="249">
        <v>20</v>
      </c>
      <c r="Q123" s="249">
        <v>20</v>
      </c>
      <c r="R123" s="249">
        <v>20</v>
      </c>
      <c r="S123" s="249">
        <v>25</v>
      </c>
      <c r="T123" s="156"/>
    </row>
    <row r="124" spans="1:20" ht="15" customHeight="1">
      <c r="A124" s="78" t="s">
        <v>198</v>
      </c>
      <c r="B124" s="78" t="s">
        <v>199</v>
      </c>
      <c r="C124" s="78" t="s">
        <v>354</v>
      </c>
      <c r="D124" s="211">
        <v>1</v>
      </c>
      <c r="E124" s="211" t="s">
        <v>58</v>
      </c>
      <c r="I124" s="248" t="s">
        <v>325</v>
      </c>
      <c r="J124" s="245"/>
      <c r="K124" s="245"/>
      <c r="L124" s="249"/>
      <c r="M124" s="249">
        <v>0</v>
      </c>
      <c r="N124" s="249">
        <v>63</v>
      </c>
      <c r="O124" s="249">
        <v>40</v>
      </c>
      <c r="P124" s="249">
        <v>40</v>
      </c>
      <c r="Q124" s="249">
        <v>40</v>
      </c>
      <c r="R124" s="249">
        <v>40</v>
      </c>
      <c r="S124" s="249">
        <v>60</v>
      </c>
      <c r="T124" s="156"/>
    </row>
    <row r="125" spans="1:20">
      <c r="A125" s="78" t="s">
        <v>198</v>
      </c>
      <c r="B125" s="78" t="s">
        <v>199</v>
      </c>
      <c r="C125" s="78" t="s">
        <v>355</v>
      </c>
      <c r="D125" s="211">
        <v>2</v>
      </c>
      <c r="E125" s="211" t="s">
        <v>200</v>
      </c>
      <c r="I125" s="248" t="s">
        <v>327</v>
      </c>
      <c r="J125" s="245"/>
      <c r="K125" s="245"/>
      <c r="L125" s="249"/>
      <c r="M125" s="249">
        <v>50</v>
      </c>
      <c r="N125" s="249">
        <v>63</v>
      </c>
      <c r="O125" s="249">
        <v>50</v>
      </c>
      <c r="P125" s="249">
        <v>60</v>
      </c>
      <c r="Q125" s="249">
        <v>60</v>
      </c>
      <c r="R125" s="249">
        <v>60</v>
      </c>
      <c r="S125" s="249">
        <v>50</v>
      </c>
      <c r="T125" s="156"/>
    </row>
    <row r="126" spans="1:20">
      <c r="A126" s="78" t="s">
        <v>198</v>
      </c>
      <c r="B126" s="78" t="s">
        <v>199</v>
      </c>
      <c r="C126" s="78" t="s">
        <v>356</v>
      </c>
      <c r="D126" s="211">
        <v>2</v>
      </c>
      <c r="E126" s="211" t="s">
        <v>200</v>
      </c>
      <c r="I126" s="248" t="s">
        <v>329</v>
      </c>
      <c r="J126" s="245"/>
      <c r="K126" s="245"/>
      <c r="L126" s="249"/>
      <c r="M126" s="249">
        <v>60</v>
      </c>
      <c r="N126" s="249">
        <v>68</v>
      </c>
      <c r="O126" s="249">
        <v>60</v>
      </c>
      <c r="P126" s="249">
        <v>70</v>
      </c>
      <c r="Q126" s="249">
        <v>70</v>
      </c>
      <c r="R126" s="249">
        <v>70</v>
      </c>
      <c r="S126" s="249">
        <v>60</v>
      </c>
      <c r="T126" s="156"/>
    </row>
    <row r="127" spans="1:20" ht="23.85" customHeight="1">
      <c r="A127" s="213" t="s">
        <v>198</v>
      </c>
      <c r="B127" s="213" t="s">
        <v>199</v>
      </c>
      <c r="C127" s="213" t="s">
        <v>357</v>
      </c>
      <c r="D127" s="56">
        <v>1</v>
      </c>
      <c r="E127" s="56" t="s">
        <v>58</v>
      </c>
      <c r="I127" s="310" t="s">
        <v>331</v>
      </c>
      <c r="J127" s="310"/>
      <c r="K127" s="310"/>
      <c r="L127" s="254"/>
      <c r="M127" s="254">
        <v>0</v>
      </c>
      <c r="N127" s="254">
        <v>0</v>
      </c>
      <c r="O127" s="254">
        <v>0</v>
      </c>
      <c r="P127" s="254">
        <v>15</v>
      </c>
      <c r="Q127" s="254">
        <v>15</v>
      </c>
      <c r="R127" s="251">
        <v>15</v>
      </c>
      <c r="S127" s="251">
        <v>0</v>
      </c>
      <c r="T127" s="230"/>
    </row>
    <row r="128" spans="1:20" ht="23.85" customHeight="1">
      <c r="A128" s="213" t="s">
        <v>198</v>
      </c>
      <c r="B128" s="213" t="s">
        <v>199</v>
      </c>
      <c r="C128" s="213" t="s">
        <v>358</v>
      </c>
      <c r="D128" s="56">
        <v>2</v>
      </c>
      <c r="E128" s="56" t="s">
        <v>200</v>
      </c>
      <c r="I128" s="311" t="s">
        <v>333</v>
      </c>
      <c r="J128" s="311"/>
      <c r="K128" s="311"/>
      <c r="L128" s="252"/>
      <c r="M128" s="252">
        <v>0</v>
      </c>
      <c r="N128" s="253">
        <v>0</v>
      </c>
      <c r="O128" s="253">
        <v>10</v>
      </c>
      <c r="P128" s="253">
        <v>10</v>
      </c>
      <c r="Q128" s="253">
        <v>10</v>
      </c>
      <c r="R128" s="253">
        <v>10</v>
      </c>
      <c r="S128" s="253">
        <v>0</v>
      </c>
      <c r="T128" s="231"/>
    </row>
    <row r="129" spans="1:23" ht="23.85" customHeight="1">
      <c r="A129" s="213" t="s">
        <v>198</v>
      </c>
      <c r="B129" s="213" t="s">
        <v>199</v>
      </c>
      <c r="C129" s="213" t="s">
        <v>359</v>
      </c>
      <c r="D129" s="56">
        <v>1</v>
      </c>
      <c r="E129" s="56" t="s">
        <v>200</v>
      </c>
      <c r="I129" s="311" t="s">
        <v>335</v>
      </c>
      <c r="J129" s="311"/>
      <c r="K129" s="311"/>
      <c r="L129" s="252"/>
      <c r="M129" s="252">
        <v>0</v>
      </c>
      <c r="N129" s="252">
        <v>25</v>
      </c>
      <c r="O129" s="252">
        <v>20</v>
      </c>
      <c r="P129" s="252">
        <v>38</v>
      </c>
      <c r="Q129" s="252">
        <v>38</v>
      </c>
      <c r="R129" s="252">
        <v>38</v>
      </c>
      <c r="S129" s="252">
        <v>0</v>
      </c>
      <c r="T129" s="231"/>
    </row>
    <row r="130" spans="1:23">
      <c r="A130" s="213" t="s">
        <v>198</v>
      </c>
      <c r="B130" s="213" t="s">
        <v>199</v>
      </c>
      <c r="C130" s="213" t="s">
        <v>360</v>
      </c>
      <c r="D130" s="56">
        <v>2</v>
      </c>
      <c r="E130" s="56" t="s">
        <v>206</v>
      </c>
    </row>
    <row r="131" spans="1:23">
      <c r="A131" s="213" t="s">
        <v>198</v>
      </c>
      <c r="B131" s="213" t="s">
        <v>199</v>
      </c>
      <c r="C131" s="213" t="s">
        <v>361</v>
      </c>
      <c r="D131" s="56">
        <v>1</v>
      </c>
      <c r="E131" s="56" t="s">
        <v>58</v>
      </c>
      <c r="I131" s="209"/>
      <c r="K131" s="280"/>
      <c r="L131" s="280"/>
      <c r="M131" s="280"/>
      <c r="N131" s="280"/>
      <c r="O131" s="280"/>
      <c r="P131" s="280"/>
      <c r="Q131" s="280"/>
      <c r="R131" s="280"/>
      <c r="S131" s="280"/>
      <c r="T131" s="280"/>
      <c r="U131" s="280"/>
      <c r="V131" s="280"/>
      <c r="W131" s="280"/>
    </row>
    <row r="132" spans="1:23">
      <c r="A132" s="213" t="s">
        <v>198</v>
      </c>
      <c r="B132" s="213" t="s">
        <v>199</v>
      </c>
      <c r="C132" s="213" t="s">
        <v>362</v>
      </c>
      <c r="D132" s="56">
        <v>2</v>
      </c>
      <c r="E132" s="56" t="s">
        <v>200</v>
      </c>
    </row>
    <row r="133" spans="1:23">
      <c r="A133" s="213" t="s">
        <v>198</v>
      </c>
      <c r="B133" s="213" t="s">
        <v>199</v>
      </c>
      <c r="C133" s="213" t="s">
        <v>363</v>
      </c>
      <c r="D133" s="56">
        <v>2</v>
      </c>
      <c r="E133" s="56" t="s">
        <v>200</v>
      </c>
    </row>
    <row r="134" spans="1:23">
      <c r="A134" s="213" t="s">
        <v>198</v>
      </c>
      <c r="B134" s="213" t="s">
        <v>199</v>
      </c>
      <c r="C134" s="213" t="s">
        <v>364</v>
      </c>
      <c r="D134" s="56">
        <v>2</v>
      </c>
      <c r="E134" s="56" t="s">
        <v>200</v>
      </c>
    </row>
    <row r="135" spans="1:23">
      <c r="A135" s="213" t="s">
        <v>198</v>
      </c>
      <c r="B135" s="213" t="s">
        <v>199</v>
      </c>
      <c r="C135" s="213" t="s">
        <v>365</v>
      </c>
      <c r="D135" s="56">
        <v>2</v>
      </c>
      <c r="E135" s="56" t="s">
        <v>200</v>
      </c>
    </row>
    <row r="136" spans="1:23">
      <c r="A136" s="213" t="s">
        <v>198</v>
      </c>
      <c r="B136" s="213" t="s">
        <v>199</v>
      </c>
      <c r="C136" s="213" t="s">
        <v>366</v>
      </c>
      <c r="D136" s="56">
        <v>2</v>
      </c>
      <c r="E136" s="56" t="s">
        <v>200</v>
      </c>
    </row>
    <row r="137" spans="1:23">
      <c r="A137" s="213" t="s">
        <v>198</v>
      </c>
      <c r="B137" s="213" t="s">
        <v>199</v>
      </c>
      <c r="C137" s="213" t="s">
        <v>367</v>
      </c>
      <c r="D137" s="56">
        <v>2</v>
      </c>
      <c r="E137" s="56" t="s">
        <v>200</v>
      </c>
    </row>
    <row r="138" spans="1:23">
      <c r="A138" s="213" t="s">
        <v>198</v>
      </c>
      <c r="B138" s="213" t="s">
        <v>199</v>
      </c>
      <c r="C138" s="213" t="s">
        <v>368</v>
      </c>
      <c r="D138" s="56">
        <v>1</v>
      </c>
      <c r="E138" s="56" t="s">
        <v>58</v>
      </c>
    </row>
    <row r="139" spans="1:23">
      <c r="A139" s="213" t="s">
        <v>198</v>
      </c>
      <c r="B139" s="213" t="s">
        <v>199</v>
      </c>
      <c r="C139" s="213" t="s">
        <v>369</v>
      </c>
      <c r="D139" s="56">
        <v>2</v>
      </c>
      <c r="E139" s="56" t="s">
        <v>200</v>
      </c>
    </row>
    <row r="140" spans="1:23">
      <c r="A140" s="213" t="s">
        <v>198</v>
      </c>
      <c r="B140" s="213" t="s">
        <v>199</v>
      </c>
      <c r="C140" s="213" t="s">
        <v>370</v>
      </c>
      <c r="D140" s="56">
        <v>1</v>
      </c>
      <c r="E140" s="56" t="s">
        <v>58</v>
      </c>
    </row>
    <row r="141" spans="1:23">
      <c r="A141" s="213" t="s">
        <v>198</v>
      </c>
      <c r="B141" s="213" t="s">
        <v>199</v>
      </c>
      <c r="C141" s="213" t="s">
        <v>371</v>
      </c>
      <c r="D141" s="56">
        <v>1</v>
      </c>
      <c r="E141" s="56" t="s">
        <v>58</v>
      </c>
    </row>
    <row r="142" spans="1:23">
      <c r="A142" s="213" t="s">
        <v>198</v>
      </c>
      <c r="B142" s="213" t="s">
        <v>199</v>
      </c>
      <c r="C142" s="213" t="s">
        <v>372</v>
      </c>
      <c r="D142" s="56">
        <v>1</v>
      </c>
      <c r="E142" s="56" t="s">
        <v>58</v>
      </c>
    </row>
    <row r="143" spans="1:23">
      <c r="A143" s="213" t="s">
        <v>198</v>
      </c>
      <c r="B143" s="213" t="s">
        <v>199</v>
      </c>
      <c r="C143" s="213" t="s">
        <v>373</v>
      </c>
      <c r="D143" s="56">
        <v>2</v>
      </c>
      <c r="E143" s="56" t="s">
        <v>200</v>
      </c>
    </row>
    <row r="144" spans="1:23">
      <c r="A144" s="213" t="s">
        <v>198</v>
      </c>
      <c r="B144" s="213" t="s">
        <v>199</v>
      </c>
      <c r="C144" s="213" t="s">
        <v>374</v>
      </c>
      <c r="D144" s="56">
        <v>2</v>
      </c>
      <c r="E144" s="56" t="s">
        <v>200</v>
      </c>
    </row>
    <row r="145" spans="1:13">
      <c r="A145" s="213" t="s">
        <v>198</v>
      </c>
      <c r="B145" s="213" t="s">
        <v>199</v>
      </c>
      <c r="C145" s="213" t="s">
        <v>375</v>
      </c>
      <c r="D145" s="56">
        <v>1</v>
      </c>
      <c r="E145" s="56" t="s">
        <v>58</v>
      </c>
    </row>
    <row r="146" spans="1:13">
      <c r="A146" s="213" t="s">
        <v>198</v>
      </c>
      <c r="B146" s="213" t="s">
        <v>199</v>
      </c>
      <c r="C146" s="213" t="s">
        <v>376</v>
      </c>
      <c r="D146" s="56">
        <v>2</v>
      </c>
      <c r="E146" s="56" t="s">
        <v>200</v>
      </c>
      <c r="I146" s="209"/>
    </row>
    <row r="147" spans="1:13">
      <c r="A147" s="213" t="s">
        <v>198</v>
      </c>
      <c r="B147" s="213" t="s">
        <v>199</v>
      </c>
      <c r="C147" s="213" t="s">
        <v>377</v>
      </c>
      <c r="D147" s="56">
        <v>2</v>
      </c>
      <c r="E147" s="56" t="s">
        <v>200</v>
      </c>
    </row>
    <row r="148" spans="1:13">
      <c r="A148" s="213" t="s">
        <v>198</v>
      </c>
      <c r="B148" s="213" t="s">
        <v>199</v>
      </c>
      <c r="C148" s="213" t="s">
        <v>378</v>
      </c>
      <c r="D148" s="56">
        <v>1</v>
      </c>
      <c r="E148" s="56" t="s">
        <v>200</v>
      </c>
      <c r="I148" s="89"/>
    </row>
    <row r="149" spans="1:13">
      <c r="A149" s="213" t="s">
        <v>198</v>
      </c>
      <c r="B149" s="213" t="s">
        <v>199</v>
      </c>
      <c r="C149" s="213" t="s">
        <v>379</v>
      </c>
      <c r="D149" s="56">
        <v>2</v>
      </c>
      <c r="E149" s="56" t="s">
        <v>200</v>
      </c>
      <c r="I149" s="89"/>
    </row>
    <row r="150" spans="1:13">
      <c r="A150" s="213" t="s">
        <v>198</v>
      </c>
      <c r="B150" s="213" t="s">
        <v>199</v>
      </c>
      <c r="C150" s="213" t="s">
        <v>380</v>
      </c>
      <c r="D150" s="56">
        <v>1</v>
      </c>
      <c r="E150" s="56" t="s">
        <v>58</v>
      </c>
      <c r="I150" s="89"/>
    </row>
    <row r="151" spans="1:13">
      <c r="A151" s="213" t="s">
        <v>198</v>
      </c>
      <c r="B151" s="213" t="s">
        <v>199</v>
      </c>
      <c r="C151" s="213" t="s">
        <v>381</v>
      </c>
      <c r="D151" s="56">
        <v>1</v>
      </c>
      <c r="E151" s="56" t="s">
        <v>58</v>
      </c>
      <c r="I151" s="89"/>
    </row>
    <row r="152" spans="1:13">
      <c r="A152" s="213" t="s">
        <v>198</v>
      </c>
      <c r="B152" s="213" t="s">
        <v>199</v>
      </c>
      <c r="C152" s="213" t="s">
        <v>382</v>
      </c>
      <c r="D152" s="56">
        <v>2</v>
      </c>
      <c r="E152" s="56" t="s">
        <v>200</v>
      </c>
      <c r="I152" s="89"/>
    </row>
    <row r="153" spans="1:13">
      <c r="A153" s="213" t="s">
        <v>198</v>
      </c>
      <c r="B153" s="213" t="s">
        <v>199</v>
      </c>
      <c r="C153" s="213" t="s">
        <v>383</v>
      </c>
      <c r="D153" s="56">
        <v>1</v>
      </c>
      <c r="E153" s="56" t="s">
        <v>58</v>
      </c>
      <c r="I153" s="89"/>
    </row>
    <row r="154" spans="1:13">
      <c r="A154" s="213" t="s">
        <v>198</v>
      </c>
      <c r="B154" s="213" t="s">
        <v>199</v>
      </c>
      <c r="C154" s="213" t="s">
        <v>384</v>
      </c>
      <c r="D154" s="56">
        <v>2</v>
      </c>
      <c r="E154" s="56" t="s">
        <v>206</v>
      </c>
      <c r="I154" s="89"/>
    </row>
    <row r="155" spans="1:13">
      <c r="A155" s="213" t="s">
        <v>198</v>
      </c>
      <c r="B155" s="213" t="s">
        <v>199</v>
      </c>
      <c r="C155" s="213" t="s">
        <v>385</v>
      </c>
      <c r="D155" s="56">
        <v>2</v>
      </c>
      <c r="E155" s="56" t="s">
        <v>200</v>
      </c>
    </row>
    <row r="156" spans="1:13">
      <c r="A156" s="213" t="s">
        <v>198</v>
      </c>
      <c r="B156" s="213" t="s">
        <v>199</v>
      </c>
      <c r="C156" s="213" t="s">
        <v>386</v>
      </c>
      <c r="D156" s="56">
        <v>2</v>
      </c>
      <c r="E156" s="56" t="s">
        <v>200</v>
      </c>
      <c r="I156" s="233"/>
      <c r="J156" s="233"/>
      <c r="K156" s="233"/>
      <c r="L156" s="233"/>
      <c r="M156" s="233"/>
    </row>
    <row r="157" spans="1:13">
      <c r="A157" s="213" t="s">
        <v>198</v>
      </c>
      <c r="B157" s="213" t="s">
        <v>199</v>
      </c>
      <c r="C157" s="213" t="s">
        <v>387</v>
      </c>
      <c r="D157" s="56">
        <v>2</v>
      </c>
      <c r="E157" s="56" t="s">
        <v>200</v>
      </c>
    </row>
    <row r="158" spans="1:13">
      <c r="A158" s="213" t="s">
        <v>198</v>
      </c>
      <c r="B158" s="213" t="s">
        <v>199</v>
      </c>
      <c r="C158" s="213" t="s">
        <v>388</v>
      </c>
      <c r="D158" s="56">
        <v>2</v>
      </c>
      <c r="E158" s="56" t="s">
        <v>200</v>
      </c>
      <c r="I158" s="233"/>
      <c r="J158" s="233"/>
      <c r="K158" s="233"/>
      <c r="L158" s="233"/>
      <c r="M158" s="233"/>
    </row>
    <row r="159" spans="1:13">
      <c r="A159" s="213" t="s">
        <v>198</v>
      </c>
      <c r="B159" s="213" t="s">
        <v>199</v>
      </c>
      <c r="C159" s="213" t="s">
        <v>389</v>
      </c>
      <c r="D159" s="56">
        <v>2</v>
      </c>
      <c r="E159" s="56" t="s">
        <v>200</v>
      </c>
      <c r="I159" s="234"/>
      <c r="J159" s="234"/>
      <c r="K159" s="234"/>
      <c r="L159" s="234"/>
      <c r="M159" s="234"/>
    </row>
    <row r="160" spans="1:13">
      <c r="A160" s="213" t="s">
        <v>198</v>
      </c>
      <c r="B160" s="213" t="s">
        <v>199</v>
      </c>
      <c r="C160" s="213" t="s">
        <v>390</v>
      </c>
      <c r="D160" s="56">
        <v>2</v>
      </c>
      <c r="E160" s="56" t="s">
        <v>200</v>
      </c>
      <c r="I160" s="233"/>
      <c r="J160" s="233"/>
      <c r="K160" s="233"/>
      <c r="L160" s="233"/>
      <c r="M160" s="233"/>
    </row>
    <row r="161" spans="1:13">
      <c r="A161" s="213" t="s">
        <v>198</v>
      </c>
      <c r="B161" s="213" t="s">
        <v>199</v>
      </c>
      <c r="C161" s="213" t="s">
        <v>391</v>
      </c>
      <c r="D161" s="56">
        <v>2</v>
      </c>
      <c r="E161" s="56" t="s">
        <v>200</v>
      </c>
      <c r="I161" s="233"/>
      <c r="J161" s="233"/>
      <c r="K161" s="233"/>
      <c r="L161" s="233"/>
      <c r="M161" s="233"/>
    </row>
    <row r="162" spans="1:13">
      <c r="A162" s="213" t="s">
        <v>198</v>
      </c>
      <c r="B162" s="213" t="s">
        <v>199</v>
      </c>
      <c r="C162" s="213" t="s">
        <v>392</v>
      </c>
      <c r="D162" s="56">
        <v>2</v>
      </c>
      <c r="E162" s="56" t="s">
        <v>200</v>
      </c>
      <c r="I162" s="233"/>
      <c r="J162" s="233"/>
      <c r="K162" s="233"/>
      <c r="L162" s="233"/>
      <c r="M162" s="233"/>
    </row>
    <row r="163" spans="1:13">
      <c r="A163" s="213" t="s">
        <v>198</v>
      </c>
      <c r="B163" s="213" t="s">
        <v>199</v>
      </c>
      <c r="C163" s="213" t="s">
        <v>393</v>
      </c>
      <c r="D163" s="56">
        <v>2</v>
      </c>
      <c r="E163" s="56" t="s">
        <v>200</v>
      </c>
    </row>
    <row r="164" spans="1:13">
      <c r="A164" s="213" t="s">
        <v>198</v>
      </c>
      <c r="B164" s="213" t="s">
        <v>199</v>
      </c>
      <c r="C164" s="213" t="s">
        <v>394</v>
      </c>
      <c r="D164" s="56">
        <v>2</v>
      </c>
      <c r="E164" s="56" t="s">
        <v>200</v>
      </c>
    </row>
    <row r="165" spans="1:13">
      <c r="A165" s="213" t="s">
        <v>198</v>
      </c>
      <c r="B165" s="213" t="s">
        <v>199</v>
      </c>
      <c r="C165" s="213" t="s">
        <v>395</v>
      </c>
      <c r="D165" s="56">
        <v>1</v>
      </c>
      <c r="E165" s="56" t="s">
        <v>58</v>
      </c>
      <c r="I165" s="235"/>
      <c r="J165" s="235"/>
      <c r="K165" s="235"/>
      <c r="L165" s="233"/>
      <c r="M165" s="233"/>
    </row>
    <row r="166" spans="1:13">
      <c r="A166" s="213" t="s">
        <v>198</v>
      </c>
      <c r="B166" s="213" t="s">
        <v>199</v>
      </c>
      <c r="C166" s="213" t="s">
        <v>396</v>
      </c>
      <c r="D166" s="56">
        <v>1</v>
      </c>
      <c r="E166" s="56" t="s">
        <v>58</v>
      </c>
      <c r="I166" s="233"/>
      <c r="J166" s="233"/>
      <c r="K166" s="233"/>
      <c r="L166" s="233"/>
      <c r="M166" s="233"/>
    </row>
    <row r="167" spans="1:13">
      <c r="A167" s="213" t="s">
        <v>198</v>
      </c>
      <c r="B167" s="213" t="s">
        <v>199</v>
      </c>
      <c r="C167" s="213" t="s">
        <v>397</v>
      </c>
      <c r="D167" s="56">
        <v>2</v>
      </c>
      <c r="E167" s="56" t="s">
        <v>200</v>
      </c>
    </row>
    <row r="168" spans="1:13">
      <c r="A168" s="213" t="s">
        <v>198</v>
      </c>
      <c r="B168" s="213" t="s">
        <v>199</v>
      </c>
      <c r="C168" s="213" t="s">
        <v>398</v>
      </c>
      <c r="D168" s="56">
        <v>2</v>
      </c>
      <c r="E168" s="56" t="s">
        <v>200</v>
      </c>
    </row>
    <row r="169" spans="1:13">
      <c r="A169" s="213" t="s">
        <v>198</v>
      </c>
      <c r="B169" s="213" t="s">
        <v>199</v>
      </c>
      <c r="C169" s="213" t="s">
        <v>399</v>
      </c>
      <c r="D169" s="56">
        <v>2</v>
      </c>
      <c r="E169" s="56" t="s">
        <v>200</v>
      </c>
    </row>
    <row r="170" spans="1:13">
      <c r="A170" s="213" t="s">
        <v>198</v>
      </c>
      <c r="B170" s="213" t="s">
        <v>199</v>
      </c>
      <c r="C170" s="213" t="s">
        <v>400</v>
      </c>
      <c r="D170" s="56">
        <v>1</v>
      </c>
      <c r="E170" s="56" t="s">
        <v>200</v>
      </c>
    </row>
    <row r="171" spans="1:13">
      <c r="A171" s="213" t="s">
        <v>198</v>
      </c>
      <c r="B171" s="213" t="s">
        <v>199</v>
      </c>
      <c r="C171" s="213" t="s">
        <v>401</v>
      </c>
      <c r="D171" s="56">
        <v>2</v>
      </c>
      <c r="E171" s="56" t="s">
        <v>206</v>
      </c>
    </row>
    <row r="172" spans="1:13">
      <c r="A172" s="213" t="s">
        <v>198</v>
      </c>
      <c r="B172" s="213" t="s">
        <v>199</v>
      </c>
      <c r="C172" s="213" t="s">
        <v>402</v>
      </c>
      <c r="D172" s="56">
        <v>1</v>
      </c>
      <c r="E172" s="56" t="s">
        <v>200</v>
      </c>
    </row>
    <row r="173" spans="1:13">
      <c r="A173" s="213" t="s">
        <v>198</v>
      </c>
      <c r="B173" s="213" t="s">
        <v>199</v>
      </c>
      <c r="C173" s="213" t="s">
        <v>403</v>
      </c>
      <c r="D173" s="56">
        <v>2</v>
      </c>
      <c r="E173" s="56" t="s">
        <v>200</v>
      </c>
    </row>
    <row r="174" spans="1:13">
      <c r="A174" s="213" t="s">
        <v>198</v>
      </c>
      <c r="B174" s="213" t="s">
        <v>199</v>
      </c>
      <c r="C174" s="213" t="s">
        <v>404</v>
      </c>
      <c r="D174" s="56">
        <v>1</v>
      </c>
      <c r="E174" s="56" t="s">
        <v>200</v>
      </c>
    </row>
    <row r="175" spans="1:13">
      <c r="A175" s="213" t="s">
        <v>198</v>
      </c>
      <c r="B175" s="213" t="s">
        <v>199</v>
      </c>
      <c r="C175" s="213" t="s">
        <v>405</v>
      </c>
      <c r="D175" s="56">
        <v>1</v>
      </c>
      <c r="E175" s="56" t="s">
        <v>206</v>
      </c>
    </row>
    <row r="176" spans="1:13">
      <c r="A176" s="213" t="s">
        <v>198</v>
      </c>
      <c r="B176" s="213" t="s">
        <v>199</v>
      </c>
      <c r="C176" s="213" t="s">
        <v>406</v>
      </c>
      <c r="D176" s="56">
        <v>1</v>
      </c>
      <c r="E176" s="56" t="s">
        <v>58</v>
      </c>
    </row>
    <row r="177" spans="1:5">
      <c r="A177" s="213" t="s">
        <v>198</v>
      </c>
      <c r="B177" s="213" t="s">
        <v>199</v>
      </c>
      <c r="C177" s="213" t="s">
        <v>407</v>
      </c>
      <c r="D177" s="56">
        <v>2</v>
      </c>
      <c r="E177" s="56" t="s">
        <v>200</v>
      </c>
    </row>
    <row r="178" spans="1:5">
      <c r="A178" s="213" t="s">
        <v>198</v>
      </c>
      <c r="B178" s="213" t="s">
        <v>199</v>
      </c>
      <c r="C178" s="213" t="s">
        <v>408</v>
      </c>
      <c r="D178" s="56">
        <v>2</v>
      </c>
      <c r="E178" s="56" t="s">
        <v>206</v>
      </c>
    </row>
    <row r="179" spans="1:5">
      <c r="A179" s="213" t="s">
        <v>198</v>
      </c>
      <c r="B179" s="213" t="s">
        <v>199</v>
      </c>
      <c r="C179" s="213" t="s">
        <v>409</v>
      </c>
      <c r="D179" s="56">
        <v>2</v>
      </c>
      <c r="E179" s="56" t="s">
        <v>200</v>
      </c>
    </row>
    <row r="180" spans="1:5">
      <c r="A180" s="213" t="s">
        <v>198</v>
      </c>
      <c r="B180" s="213" t="s">
        <v>199</v>
      </c>
      <c r="C180" s="213" t="s">
        <v>410</v>
      </c>
      <c r="D180" s="56">
        <v>1</v>
      </c>
      <c r="E180" s="56" t="s">
        <v>206</v>
      </c>
    </row>
    <row r="181" spans="1:5">
      <c r="A181" s="213" t="s">
        <v>198</v>
      </c>
      <c r="B181" s="213" t="s">
        <v>199</v>
      </c>
      <c r="C181" s="213" t="s">
        <v>411</v>
      </c>
      <c r="D181" s="56">
        <v>1</v>
      </c>
      <c r="E181" s="56" t="s">
        <v>58</v>
      </c>
    </row>
    <row r="182" spans="1:5">
      <c r="A182" s="213" t="s">
        <v>198</v>
      </c>
      <c r="B182" s="213" t="s">
        <v>199</v>
      </c>
      <c r="C182" s="213" t="s">
        <v>412</v>
      </c>
      <c r="D182" s="56">
        <v>2</v>
      </c>
      <c r="E182" s="56" t="s">
        <v>200</v>
      </c>
    </row>
    <row r="183" spans="1:5">
      <c r="A183" s="213" t="s">
        <v>198</v>
      </c>
      <c r="B183" s="213" t="s">
        <v>199</v>
      </c>
      <c r="C183" s="213" t="s">
        <v>413</v>
      </c>
      <c r="D183" s="56">
        <v>1</v>
      </c>
      <c r="E183" s="56" t="s">
        <v>206</v>
      </c>
    </row>
    <row r="184" spans="1:5">
      <c r="A184" s="213" t="s">
        <v>198</v>
      </c>
      <c r="B184" s="213" t="s">
        <v>199</v>
      </c>
      <c r="C184" s="213" t="s">
        <v>414</v>
      </c>
      <c r="D184" s="56">
        <v>2</v>
      </c>
      <c r="E184" s="56" t="s">
        <v>200</v>
      </c>
    </row>
    <row r="185" spans="1:5">
      <c r="A185" s="213" t="s">
        <v>198</v>
      </c>
      <c r="B185" s="213" t="s">
        <v>199</v>
      </c>
      <c r="C185" s="213" t="s">
        <v>415</v>
      </c>
      <c r="D185" s="56">
        <v>2</v>
      </c>
      <c r="E185" s="56" t="s">
        <v>200</v>
      </c>
    </row>
    <row r="186" spans="1:5">
      <c r="A186" s="213" t="s">
        <v>198</v>
      </c>
      <c r="B186" s="213" t="s">
        <v>199</v>
      </c>
      <c r="C186" s="213" t="s">
        <v>416</v>
      </c>
      <c r="D186" s="56">
        <v>2</v>
      </c>
      <c r="E186" s="56" t="s">
        <v>200</v>
      </c>
    </row>
    <row r="187" spans="1:5">
      <c r="A187" s="213" t="s">
        <v>198</v>
      </c>
      <c r="B187" s="213" t="s">
        <v>199</v>
      </c>
      <c r="C187" s="213" t="s">
        <v>417</v>
      </c>
      <c r="D187" s="56">
        <v>1</v>
      </c>
      <c r="E187" s="56" t="s">
        <v>200</v>
      </c>
    </row>
    <row r="188" spans="1:5">
      <c r="A188" s="213" t="s">
        <v>198</v>
      </c>
      <c r="B188" s="213" t="s">
        <v>199</v>
      </c>
      <c r="C188" s="213" t="s">
        <v>418</v>
      </c>
      <c r="D188" s="56">
        <v>2</v>
      </c>
      <c r="E188" s="56" t="s">
        <v>200</v>
      </c>
    </row>
    <row r="189" spans="1:5">
      <c r="A189" s="213" t="s">
        <v>198</v>
      </c>
      <c r="B189" s="213" t="s">
        <v>199</v>
      </c>
      <c r="C189" s="213" t="s">
        <v>419</v>
      </c>
      <c r="D189" s="56">
        <v>2</v>
      </c>
      <c r="E189" s="56" t="s">
        <v>200</v>
      </c>
    </row>
    <row r="190" spans="1:5">
      <c r="A190" s="213" t="s">
        <v>198</v>
      </c>
      <c r="B190" s="213" t="s">
        <v>199</v>
      </c>
      <c r="C190" s="213" t="s">
        <v>420</v>
      </c>
      <c r="D190" s="56">
        <v>1</v>
      </c>
      <c r="E190" s="56" t="s">
        <v>200</v>
      </c>
    </row>
    <row r="191" spans="1:5">
      <c r="A191" s="213" t="s">
        <v>198</v>
      </c>
      <c r="B191" s="213" t="s">
        <v>199</v>
      </c>
      <c r="C191" s="213" t="s">
        <v>421</v>
      </c>
      <c r="D191" s="56">
        <v>2</v>
      </c>
      <c r="E191" s="56" t="s">
        <v>200</v>
      </c>
    </row>
    <row r="192" spans="1:5">
      <c r="A192" s="213" t="s">
        <v>198</v>
      </c>
      <c r="B192" s="213" t="s">
        <v>199</v>
      </c>
      <c r="C192" s="213" t="s">
        <v>422</v>
      </c>
      <c r="D192" s="56">
        <v>2</v>
      </c>
      <c r="E192" s="56" t="s">
        <v>200</v>
      </c>
    </row>
    <row r="193" spans="1:5">
      <c r="A193" s="213" t="s">
        <v>198</v>
      </c>
      <c r="B193" s="213" t="s">
        <v>199</v>
      </c>
      <c r="C193" s="213" t="s">
        <v>423</v>
      </c>
      <c r="D193" s="56">
        <v>1</v>
      </c>
      <c r="E193" s="56" t="s">
        <v>200</v>
      </c>
    </row>
    <row r="194" spans="1:5">
      <c r="A194" s="213" t="s">
        <v>198</v>
      </c>
      <c r="B194" s="213" t="s">
        <v>199</v>
      </c>
      <c r="C194" s="213" t="s">
        <v>424</v>
      </c>
      <c r="D194" s="56">
        <v>2</v>
      </c>
      <c r="E194" s="56" t="s">
        <v>200</v>
      </c>
    </row>
    <row r="195" spans="1:5">
      <c r="A195" s="213" t="s">
        <v>198</v>
      </c>
      <c r="B195" s="213" t="s">
        <v>199</v>
      </c>
      <c r="C195" s="213" t="s">
        <v>425</v>
      </c>
      <c r="D195" s="56">
        <v>2</v>
      </c>
      <c r="E195" s="56" t="s">
        <v>200</v>
      </c>
    </row>
    <row r="196" spans="1:5">
      <c r="A196" s="213" t="s">
        <v>198</v>
      </c>
      <c r="B196" s="213" t="s">
        <v>199</v>
      </c>
      <c r="C196" s="213" t="s">
        <v>426</v>
      </c>
      <c r="D196" s="56">
        <v>2</v>
      </c>
      <c r="E196" s="56" t="s">
        <v>200</v>
      </c>
    </row>
    <row r="197" spans="1:5">
      <c r="A197" s="213" t="s">
        <v>198</v>
      </c>
      <c r="B197" s="213" t="s">
        <v>199</v>
      </c>
      <c r="C197" s="213" t="s">
        <v>427</v>
      </c>
      <c r="D197" s="56">
        <v>2</v>
      </c>
      <c r="E197" s="56" t="s">
        <v>200</v>
      </c>
    </row>
    <row r="198" spans="1:5">
      <c r="A198" s="213" t="s">
        <v>198</v>
      </c>
      <c r="B198" s="213" t="s">
        <v>199</v>
      </c>
      <c r="C198" s="213" t="s">
        <v>428</v>
      </c>
      <c r="D198" s="56">
        <v>2</v>
      </c>
      <c r="E198" s="56" t="s">
        <v>200</v>
      </c>
    </row>
    <row r="199" spans="1:5">
      <c r="A199" s="213" t="s">
        <v>198</v>
      </c>
      <c r="B199" s="213" t="s">
        <v>199</v>
      </c>
      <c r="C199" s="213" t="s">
        <v>429</v>
      </c>
      <c r="D199" s="56">
        <v>1</v>
      </c>
      <c r="E199" s="56" t="s">
        <v>200</v>
      </c>
    </row>
    <row r="200" spans="1:5">
      <c r="A200" s="213" t="s">
        <v>198</v>
      </c>
      <c r="B200" s="213" t="s">
        <v>199</v>
      </c>
      <c r="C200" s="213" t="s">
        <v>430</v>
      </c>
      <c r="D200" s="56">
        <v>2</v>
      </c>
      <c r="E200" s="56" t="s">
        <v>200</v>
      </c>
    </row>
    <row r="201" spans="1:5">
      <c r="A201" s="213" t="s">
        <v>198</v>
      </c>
      <c r="B201" s="213" t="s">
        <v>199</v>
      </c>
      <c r="C201" s="213" t="s">
        <v>431</v>
      </c>
      <c r="D201" s="56">
        <v>2</v>
      </c>
      <c r="E201" s="56" t="s">
        <v>200</v>
      </c>
    </row>
    <row r="202" spans="1:5">
      <c r="A202" s="213" t="s">
        <v>198</v>
      </c>
      <c r="B202" s="213" t="s">
        <v>199</v>
      </c>
      <c r="C202" s="213" t="s">
        <v>432</v>
      </c>
      <c r="D202" s="56">
        <v>2</v>
      </c>
      <c r="E202" s="56" t="s">
        <v>200</v>
      </c>
    </row>
    <row r="203" spans="1:5">
      <c r="A203" s="213" t="s">
        <v>198</v>
      </c>
      <c r="B203" s="213" t="s">
        <v>199</v>
      </c>
      <c r="C203" s="213" t="s">
        <v>433</v>
      </c>
      <c r="D203" s="56">
        <v>1</v>
      </c>
      <c r="E203" s="56" t="s">
        <v>58</v>
      </c>
    </row>
    <row r="204" spans="1:5">
      <c r="A204" s="213" t="s">
        <v>198</v>
      </c>
      <c r="B204" s="213" t="s">
        <v>199</v>
      </c>
      <c r="C204" s="213" t="s">
        <v>434</v>
      </c>
      <c r="D204" s="56">
        <v>2</v>
      </c>
      <c r="E204" s="56" t="s">
        <v>200</v>
      </c>
    </row>
    <row r="205" spans="1:5">
      <c r="A205" s="213" t="s">
        <v>198</v>
      </c>
      <c r="B205" s="213" t="s">
        <v>199</v>
      </c>
      <c r="C205" s="213" t="s">
        <v>435</v>
      </c>
      <c r="D205" s="56">
        <v>2</v>
      </c>
      <c r="E205" s="56" t="s">
        <v>200</v>
      </c>
    </row>
    <row r="206" spans="1:5">
      <c r="A206" s="213" t="s">
        <v>198</v>
      </c>
      <c r="B206" s="213" t="s">
        <v>199</v>
      </c>
      <c r="C206" s="213" t="s">
        <v>436</v>
      </c>
      <c r="D206" s="56">
        <v>2</v>
      </c>
      <c r="E206" s="56" t="s">
        <v>200</v>
      </c>
    </row>
    <row r="207" spans="1:5">
      <c r="A207" s="213" t="s">
        <v>198</v>
      </c>
      <c r="B207" s="213" t="s">
        <v>199</v>
      </c>
      <c r="C207" s="213" t="s">
        <v>437</v>
      </c>
      <c r="D207" s="56">
        <v>1</v>
      </c>
      <c r="E207" s="56" t="s">
        <v>200</v>
      </c>
    </row>
    <row r="208" spans="1:5">
      <c r="A208" s="213" t="s">
        <v>198</v>
      </c>
      <c r="B208" s="213" t="s">
        <v>199</v>
      </c>
      <c r="C208" s="213" t="s">
        <v>438</v>
      </c>
      <c r="D208" s="56">
        <v>1</v>
      </c>
      <c r="E208" s="56" t="s">
        <v>58</v>
      </c>
    </row>
    <row r="209" spans="1:5">
      <c r="A209" s="213" t="s">
        <v>198</v>
      </c>
      <c r="B209" s="213" t="s">
        <v>199</v>
      </c>
      <c r="C209" s="213" t="s">
        <v>439</v>
      </c>
      <c r="D209" s="56">
        <v>2</v>
      </c>
      <c r="E209" s="56" t="s">
        <v>200</v>
      </c>
    </row>
    <row r="210" spans="1:5">
      <c r="A210" s="213" t="s">
        <v>198</v>
      </c>
      <c r="B210" s="213" t="s">
        <v>199</v>
      </c>
      <c r="C210" s="213" t="s">
        <v>440</v>
      </c>
      <c r="D210" s="56">
        <v>1</v>
      </c>
      <c r="E210" s="56" t="s">
        <v>200</v>
      </c>
    </row>
    <row r="211" spans="1:5">
      <c r="A211" s="213" t="s">
        <v>198</v>
      </c>
      <c r="B211" s="213" t="s">
        <v>199</v>
      </c>
      <c r="C211" s="213" t="s">
        <v>441</v>
      </c>
      <c r="D211" s="56">
        <v>2</v>
      </c>
      <c r="E211" s="56" t="s">
        <v>200</v>
      </c>
    </row>
    <row r="212" spans="1:5">
      <c r="A212" s="213" t="s">
        <v>198</v>
      </c>
      <c r="B212" s="213" t="s">
        <v>199</v>
      </c>
      <c r="C212" s="213" t="s">
        <v>442</v>
      </c>
      <c r="D212" s="56">
        <v>2</v>
      </c>
      <c r="E212" s="56" t="s">
        <v>200</v>
      </c>
    </row>
    <row r="213" spans="1:5">
      <c r="A213" s="213" t="s">
        <v>198</v>
      </c>
      <c r="B213" s="213" t="s">
        <v>199</v>
      </c>
      <c r="C213" s="213" t="s">
        <v>443</v>
      </c>
      <c r="D213" s="56">
        <v>2</v>
      </c>
      <c r="E213" s="56" t="s">
        <v>200</v>
      </c>
    </row>
    <row r="214" spans="1:5">
      <c r="A214" s="213" t="s">
        <v>198</v>
      </c>
      <c r="B214" s="213" t="s">
        <v>199</v>
      </c>
      <c r="C214" s="213" t="s">
        <v>444</v>
      </c>
      <c r="D214" s="56">
        <v>1</v>
      </c>
      <c r="E214" s="56" t="s">
        <v>58</v>
      </c>
    </row>
    <row r="215" spans="1:5">
      <c r="A215" s="213" t="s">
        <v>198</v>
      </c>
      <c r="B215" s="213" t="s">
        <v>199</v>
      </c>
      <c r="C215" s="213" t="s">
        <v>445</v>
      </c>
      <c r="D215" s="56">
        <v>2</v>
      </c>
      <c r="E215" s="56" t="s">
        <v>200</v>
      </c>
    </row>
    <row r="216" spans="1:5">
      <c r="A216" s="213" t="s">
        <v>198</v>
      </c>
      <c r="B216" s="213" t="s">
        <v>199</v>
      </c>
      <c r="C216" s="213" t="s">
        <v>446</v>
      </c>
      <c r="D216" s="56">
        <v>2</v>
      </c>
      <c r="E216" s="56" t="s">
        <v>200</v>
      </c>
    </row>
    <row r="217" spans="1:5">
      <c r="A217" s="213" t="s">
        <v>198</v>
      </c>
      <c r="B217" s="213" t="s">
        <v>199</v>
      </c>
      <c r="C217" s="213" t="s">
        <v>447</v>
      </c>
      <c r="D217" s="56">
        <v>2</v>
      </c>
      <c r="E217" s="56" t="s">
        <v>200</v>
      </c>
    </row>
    <row r="218" spans="1:5">
      <c r="A218" s="213" t="s">
        <v>198</v>
      </c>
      <c r="B218" s="213" t="s">
        <v>199</v>
      </c>
      <c r="C218" s="213" t="s">
        <v>448</v>
      </c>
      <c r="D218" s="56">
        <v>2</v>
      </c>
      <c r="E218" s="56" t="s">
        <v>200</v>
      </c>
    </row>
    <row r="219" spans="1:5">
      <c r="A219" s="213" t="s">
        <v>198</v>
      </c>
      <c r="B219" s="213" t="s">
        <v>199</v>
      </c>
      <c r="C219" s="213" t="s">
        <v>449</v>
      </c>
      <c r="D219" s="56">
        <v>1</v>
      </c>
      <c r="E219" s="56" t="s">
        <v>58</v>
      </c>
    </row>
    <row r="220" spans="1:5">
      <c r="A220" s="213" t="s">
        <v>198</v>
      </c>
      <c r="B220" s="213" t="s">
        <v>199</v>
      </c>
      <c r="C220" s="213" t="s">
        <v>450</v>
      </c>
      <c r="D220" s="56">
        <v>2</v>
      </c>
      <c r="E220" s="56" t="s">
        <v>200</v>
      </c>
    </row>
    <row r="221" spans="1:5">
      <c r="A221" s="213" t="s">
        <v>198</v>
      </c>
      <c r="B221" s="213" t="s">
        <v>199</v>
      </c>
      <c r="C221" s="213" t="s">
        <v>451</v>
      </c>
      <c r="D221" s="56">
        <v>2</v>
      </c>
      <c r="E221" s="56" t="s">
        <v>200</v>
      </c>
    </row>
    <row r="222" spans="1:5">
      <c r="A222" s="213" t="s">
        <v>198</v>
      </c>
      <c r="B222" s="213" t="s">
        <v>199</v>
      </c>
      <c r="C222" s="213" t="s">
        <v>452</v>
      </c>
      <c r="D222" s="56">
        <v>2</v>
      </c>
      <c r="E222" s="56" t="s">
        <v>200</v>
      </c>
    </row>
    <row r="223" spans="1:5">
      <c r="A223" s="213" t="s">
        <v>198</v>
      </c>
      <c r="B223" s="213" t="s">
        <v>199</v>
      </c>
      <c r="C223" s="213" t="s">
        <v>453</v>
      </c>
      <c r="D223" s="56">
        <v>2</v>
      </c>
      <c r="E223" s="56" t="s">
        <v>200</v>
      </c>
    </row>
    <row r="224" spans="1:5">
      <c r="A224" s="213" t="s">
        <v>198</v>
      </c>
      <c r="B224" s="213" t="s">
        <v>199</v>
      </c>
      <c r="C224" s="213" t="s">
        <v>454</v>
      </c>
      <c r="D224" s="56">
        <v>2</v>
      </c>
      <c r="E224" s="56" t="s">
        <v>200</v>
      </c>
    </row>
    <row r="225" spans="1:5">
      <c r="A225" s="213" t="s">
        <v>198</v>
      </c>
      <c r="B225" s="213" t="s">
        <v>199</v>
      </c>
      <c r="C225" s="213" t="s">
        <v>455</v>
      </c>
      <c r="D225" s="56">
        <v>1</v>
      </c>
      <c r="E225" s="56" t="s">
        <v>58</v>
      </c>
    </row>
    <row r="226" spans="1:5">
      <c r="A226" s="213" t="s">
        <v>198</v>
      </c>
      <c r="B226" s="213" t="s">
        <v>199</v>
      </c>
      <c r="C226" s="213" t="s">
        <v>456</v>
      </c>
      <c r="D226" s="56">
        <v>1</v>
      </c>
      <c r="E226" s="56" t="s">
        <v>200</v>
      </c>
    </row>
    <row r="227" spans="1:5">
      <c r="A227" s="213" t="s">
        <v>198</v>
      </c>
      <c r="B227" s="213" t="s">
        <v>199</v>
      </c>
      <c r="C227" s="213" t="s">
        <v>457</v>
      </c>
      <c r="D227" s="56">
        <v>1</v>
      </c>
      <c r="E227" s="56" t="s">
        <v>200</v>
      </c>
    </row>
    <row r="228" spans="1:5">
      <c r="A228" s="213" t="s">
        <v>198</v>
      </c>
      <c r="B228" s="213" t="s">
        <v>199</v>
      </c>
      <c r="C228" s="213" t="s">
        <v>458</v>
      </c>
      <c r="D228" s="56">
        <v>2</v>
      </c>
      <c r="E228" s="56" t="s">
        <v>200</v>
      </c>
    </row>
    <row r="229" spans="1:5">
      <c r="A229" s="213" t="s">
        <v>198</v>
      </c>
      <c r="B229" s="213" t="s">
        <v>199</v>
      </c>
      <c r="C229" s="213" t="s">
        <v>459</v>
      </c>
      <c r="D229" s="56">
        <v>2</v>
      </c>
      <c r="E229" s="56" t="s">
        <v>200</v>
      </c>
    </row>
    <row r="230" spans="1:5">
      <c r="A230" s="213" t="s">
        <v>198</v>
      </c>
      <c r="B230" s="213" t="s">
        <v>199</v>
      </c>
      <c r="C230" s="213" t="s">
        <v>460</v>
      </c>
      <c r="D230" s="56">
        <v>1</v>
      </c>
      <c r="E230" s="56" t="s">
        <v>58</v>
      </c>
    </row>
    <row r="231" spans="1:5">
      <c r="A231" s="213" t="s">
        <v>198</v>
      </c>
      <c r="B231" s="213" t="s">
        <v>199</v>
      </c>
      <c r="C231" s="213" t="s">
        <v>461</v>
      </c>
      <c r="D231" s="56">
        <v>2</v>
      </c>
      <c r="E231" s="56" t="s">
        <v>206</v>
      </c>
    </row>
    <row r="232" spans="1:5">
      <c r="A232" s="213" t="s">
        <v>198</v>
      </c>
      <c r="B232" s="213" t="s">
        <v>199</v>
      </c>
      <c r="C232" s="213" t="s">
        <v>462</v>
      </c>
      <c r="D232" s="56">
        <v>2</v>
      </c>
      <c r="E232" s="56" t="s">
        <v>200</v>
      </c>
    </row>
    <row r="233" spans="1:5">
      <c r="A233" s="213" t="s">
        <v>198</v>
      </c>
      <c r="B233" s="213" t="s">
        <v>199</v>
      </c>
      <c r="C233" s="213" t="s">
        <v>463</v>
      </c>
      <c r="D233" s="56">
        <v>2</v>
      </c>
      <c r="E233" s="56" t="s">
        <v>200</v>
      </c>
    </row>
    <row r="234" spans="1:5">
      <c r="A234" s="213" t="s">
        <v>198</v>
      </c>
      <c r="B234" s="213" t="s">
        <v>199</v>
      </c>
      <c r="C234" s="213" t="s">
        <v>464</v>
      </c>
      <c r="D234" s="56">
        <v>1</v>
      </c>
      <c r="E234" s="56" t="s">
        <v>200</v>
      </c>
    </row>
    <row r="235" spans="1:5">
      <c r="A235" s="213" t="s">
        <v>198</v>
      </c>
      <c r="B235" s="213" t="s">
        <v>199</v>
      </c>
      <c r="C235" s="213" t="s">
        <v>465</v>
      </c>
      <c r="D235" s="56">
        <v>2</v>
      </c>
      <c r="E235" s="56" t="s">
        <v>200</v>
      </c>
    </row>
    <row r="236" spans="1:5">
      <c r="A236" s="213" t="s">
        <v>198</v>
      </c>
      <c r="B236" s="213" t="s">
        <v>199</v>
      </c>
      <c r="C236" s="213" t="s">
        <v>466</v>
      </c>
      <c r="D236" s="56">
        <v>1</v>
      </c>
      <c r="E236" s="56" t="s">
        <v>58</v>
      </c>
    </row>
    <row r="237" spans="1:5">
      <c r="A237" s="213" t="s">
        <v>198</v>
      </c>
      <c r="B237" s="213" t="s">
        <v>199</v>
      </c>
      <c r="C237" s="213" t="s">
        <v>467</v>
      </c>
      <c r="D237" s="56">
        <v>2</v>
      </c>
      <c r="E237" s="56" t="s">
        <v>200</v>
      </c>
    </row>
    <row r="238" spans="1:5">
      <c r="A238" s="213" t="s">
        <v>198</v>
      </c>
      <c r="B238" s="213" t="s">
        <v>199</v>
      </c>
      <c r="C238" s="213" t="s">
        <v>468</v>
      </c>
      <c r="D238" s="56">
        <v>2</v>
      </c>
      <c r="E238" s="56" t="s">
        <v>200</v>
      </c>
    </row>
    <row r="239" spans="1:5">
      <c r="A239" s="213" t="s">
        <v>198</v>
      </c>
      <c r="B239" s="213" t="s">
        <v>199</v>
      </c>
      <c r="C239" s="213" t="s">
        <v>469</v>
      </c>
      <c r="D239" s="56">
        <v>2</v>
      </c>
      <c r="E239" s="56" t="s">
        <v>200</v>
      </c>
    </row>
    <row r="240" spans="1:5">
      <c r="A240" s="213" t="s">
        <v>198</v>
      </c>
      <c r="B240" s="213" t="s">
        <v>199</v>
      </c>
      <c r="C240" s="213" t="s">
        <v>470</v>
      </c>
      <c r="D240" s="56">
        <v>2</v>
      </c>
      <c r="E240" s="56" t="s">
        <v>200</v>
      </c>
    </row>
    <row r="241" spans="1:5">
      <c r="A241" s="213" t="s">
        <v>198</v>
      </c>
      <c r="B241" s="213" t="s">
        <v>199</v>
      </c>
      <c r="C241" s="213" t="s">
        <v>471</v>
      </c>
      <c r="D241" s="56">
        <v>1</v>
      </c>
      <c r="E241" s="56" t="s">
        <v>200</v>
      </c>
    </row>
    <row r="242" spans="1:5">
      <c r="A242" s="213" t="s">
        <v>198</v>
      </c>
      <c r="B242" s="213" t="s">
        <v>199</v>
      </c>
      <c r="C242" s="213" t="s">
        <v>472</v>
      </c>
      <c r="D242" s="56">
        <v>1</v>
      </c>
      <c r="E242" s="56" t="s">
        <v>58</v>
      </c>
    </row>
    <row r="243" spans="1:5">
      <c r="A243" s="213" t="s">
        <v>198</v>
      </c>
      <c r="B243" s="213" t="s">
        <v>199</v>
      </c>
      <c r="C243" s="213" t="s">
        <v>473</v>
      </c>
      <c r="D243" s="56">
        <v>2</v>
      </c>
      <c r="E243" s="56" t="s">
        <v>200</v>
      </c>
    </row>
    <row r="244" spans="1:5">
      <c r="A244" s="213" t="s">
        <v>198</v>
      </c>
      <c r="B244" s="213" t="s">
        <v>199</v>
      </c>
      <c r="C244" s="213" t="s">
        <v>474</v>
      </c>
      <c r="D244" s="56">
        <v>1</v>
      </c>
      <c r="E244" s="56" t="s">
        <v>58</v>
      </c>
    </row>
    <row r="245" spans="1:5">
      <c r="A245" s="213" t="s">
        <v>198</v>
      </c>
      <c r="B245" s="213" t="s">
        <v>199</v>
      </c>
      <c r="C245" s="213" t="s">
        <v>475</v>
      </c>
      <c r="D245" s="56">
        <v>1</v>
      </c>
      <c r="E245" s="56" t="s">
        <v>200</v>
      </c>
    </row>
    <row r="246" spans="1:5">
      <c r="A246" s="213" t="s">
        <v>198</v>
      </c>
      <c r="B246" s="213" t="s">
        <v>199</v>
      </c>
      <c r="C246" s="213" t="s">
        <v>476</v>
      </c>
      <c r="D246" s="56">
        <v>2</v>
      </c>
      <c r="E246" s="56" t="s">
        <v>200</v>
      </c>
    </row>
    <row r="247" spans="1:5">
      <c r="A247" s="213" t="s">
        <v>198</v>
      </c>
      <c r="B247" s="213" t="s">
        <v>199</v>
      </c>
      <c r="C247" s="213" t="s">
        <v>477</v>
      </c>
      <c r="D247" s="56">
        <v>2</v>
      </c>
      <c r="E247" s="56" t="s">
        <v>200</v>
      </c>
    </row>
    <row r="248" spans="1:5">
      <c r="A248" s="213" t="s">
        <v>198</v>
      </c>
      <c r="B248" s="213" t="s">
        <v>199</v>
      </c>
      <c r="C248" s="213" t="s">
        <v>478</v>
      </c>
      <c r="D248" s="56">
        <v>1</v>
      </c>
      <c r="E248" s="56" t="s">
        <v>58</v>
      </c>
    </row>
    <row r="249" spans="1:5">
      <c r="A249" s="213" t="s">
        <v>198</v>
      </c>
      <c r="B249" s="213" t="s">
        <v>199</v>
      </c>
      <c r="C249" s="213" t="s">
        <v>479</v>
      </c>
      <c r="D249" s="56">
        <v>2</v>
      </c>
      <c r="E249" s="56" t="s">
        <v>200</v>
      </c>
    </row>
    <row r="250" spans="1:5">
      <c r="A250" s="213" t="s">
        <v>198</v>
      </c>
      <c r="B250" s="213" t="s">
        <v>199</v>
      </c>
      <c r="C250" s="213" t="s">
        <v>480</v>
      </c>
      <c r="D250" s="56">
        <v>2</v>
      </c>
      <c r="E250" s="56" t="s">
        <v>200</v>
      </c>
    </row>
    <row r="251" spans="1:5">
      <c r="A251" s="213" t="s">
        <v>198</v>
      </c>
      <c r="B251" s="213" t="s">
        <v>199</v>
      </c>
      <c r="C251" s="213" t="s">
        <v>481</v>
      </c>
      <c r="D251" s="56">
        <v>1</v>
      </c>
      <c r="E251" s="56" t="s">
        <v>58</v>
      </c>
    </row>
    <row r="252" spans="1:5">
      <c r="A252" s="213" t="s">
        <v>198</v>
      </c>
      <c r="B252" s="213" t="s">
        <v>199</v>
      </c>
      <c r="C252" s="213" t="s">
        <v>482</v>
      </c>
      <c r="D252" s="56">
        <v>1</v>
      </c>
      <c r="E252" s="56" t="s">
        <v>58</v>
      </c>
    </row>
    <row r="253" spans="1:5">
      <c r="A253" s="213" t="s">
        <v>198</v>
      </c>
      <c r="B253" s="213" t="s">
        <v>199</v>
      </c>
      <c r="C253" s="213" t="s">
        <v>483</v>
      </c>
      <c r="D253" s="56">
        <v>2</v>
      </c>
      <c r="E253" s="56" t="s">
        <v>200</v>
      </c>
    </row>
    <row r="254" spans="1:5">
      <c r="A254" s="213" t="s">
        <v>198</v>
      </c>
      <c r="B254" s="213" t="s">
        <v>199</v>
      </c>
      <c r="C254" s="213" t="s">
        <v>484</v>
      </c>
      <c r="D254" s="56">
        <v>2</v>
      </c>
      <c r="E254" s="56" t="s">
        <v>200</v>
      </c>
    </row>
    <row r="255" spans="1:5">
      <c r="A255" s="213" t="s">
        <v>198</v>
      </c>
      <c r="B255" s="213" t="s">
        <v>199</v>
      </c>
      <c r="C255" s="213" t="s">
        <v>485</v>
      </c>
      <c r="D255" s="56">
        <v>2</v>
      </c>
      <c r="E255" s="56" t="s">
        <v>200</v>
      </c>
    </row>
    <row r="256" spans="1:5">
      <c r="A256" s="213" t="s">
        <v>198</v>
      </c>
      <c r="B256" s="213" t="s">
        <v>199</v>
      </c>
      <c r="C256" s="213" t="s">
        <v>486</v>
      </c>
      <c r="D256" s="56">
        <v>2</v>
      </c>
      <c r="E256" s="56" t="s">
        <v>200</v>
      </c>
    </row>
    <row r="257" spans="1:5">
      <c r="A257" s="213" t="s">
        <v>198</v>
      </c>
      <c r="B257" s="213" t="s">
        <v>199</v>
      </c>
      <c r="C257" s="213" t="s">
        <v>487</v>
      </c>
      <c r="D257" s="56">
        <v>2</v>
      </c>
      <c r="E257" s="56" t="s">
        <v>200</v>
      </c>
    </row>
    <row r="258" spans="1:5">
      <c r="A258" s="213" t="s">
        <v>198</v>
      </c>
      <c r="B258" s="213" t="s">
        <v>199</v>
      </c>
      <c r="C258" s="213" t="s">
        <v>488</v>
      </c>
      <c r="D258" s="56">
        <v>2</v>
      </c>
      <c r="E258" s="56" t="s">
        <v>200</v>
      </c>
    </row>
    <row r="259" spans="1:5">
      <c r="A259" s="213" t="s">
        <v>198</v>
      </c>
      <c r="B259" s="213" t="s">
        <v>199</v>
      </c>
      <c r="C259" s="213" t="s">
        <v>489</v>
      </c>
      <c r="D259" s="56">
        <v>2</v>
      </c>
      <c r="E259" s="56" t="s">
        <v>200</v>
      </c>
    </row>
    <row r="260" spans="1:5">
      <c r="A260" s="213" t="s">
        <v>198</v>
      </c>
      <c r="B260" s="213" t="s">
        <v>199</v>
      </c>
      <c r="C260" s="213" t="s">
        <v>490</v>
      </c>
      <c r="D260" s="56">
        <v>2</v>
      </c>
      <c r="E260" s="56" t="s">
        <v>200</v>
      </c>
    </row>
    <row r="261" spans="1:5">
      <c r="A261" s="213" t="s">
        <v>198</v>
      </c>
      <c r="B261" s="213" t="s">
        <v>199</v>
      </c>
      <c r="C261" s="213" t="s">
        <v>491</v>
      </c>
      <c r="D261" s="56">
        <v>1</v>
      </c>
      <c r="E261" s="56" t="s">
        <v>58</v>
      </c>
    </row>
    <row r="262" spans="1:5">
      <c r="A262" s="213" t="s">
        <v>198</v>
      </c>
      <c r="B262" s="213" t="s">
        <v>199</v>
      </c>
      <c r="C262" s="213" t="s">
        <v>492</v>
      </c>
      <c r="D262" s="56">
        <v>1</v>
      </c>
      <c r="E262" s="56" t="s">
        <v>200</v>
      </c>
    </row>
    <row r="263" spans="1:5">
      <c r="A263" s="213" t="s">
        <v>198</v>
      </c>
      <c r="B263" s="213" t="s">
        <v>199</v>
      </c>
      <c r="C263" s="213" t="s">
        <v>493</v>
      </c>
      <c r="D263" s="56">
        <v>2</v>
      </c>
      <c r="E263" s="56" t="s">
        <v>200</v>
      </c>
    </row>
    <row r="264" spans="1:5">
      <c r="A264" s="213" t="s">
        <v>198</v>
      </c>
      <c r="B264" s="213" t="s">
        <v>199</v>
      </c>
      <c r="C264" s="213" t="s">
        <v>494</v>
      </c>
      <c r="D264" s="56">
        <v>2</v>
      </c>
      <c r="E264" s="56" t="s">
        <v>200</v>
      </c>
    </row>
    <row r="265" spans="1:5">
      <c r="A265" s="213" t="s">
        <v>198</v>
      </c>
      <c r="B265" s="213" t="s">
        <v>199</v>
      </c>
      <c r="C265" s="213" t="s">
        <v>495</v>
      </c>
      <c r="D265" s="56">
        <v>2</v>
      </c>
      <c r="E265" s="56" t="s">
        <v>200</v>
      </c>
    </row>
    <row r="266" spans="1:5">
      <c r="A266" s="213" t="s">
        <v>198</v>
      </c>
      <c r="B266" s="213" t="s">
        <v>199</v>
      </c>
      <c r="C266" s="213" t="s">
        <v>496</v>
      </c>
      <c r="D266" s="56">
        <v>1</v>
      </c>
      <c r="E266" s="56" t="s">
        <v>200</v>
      </c>
    </row>
    <row r="267" spans="1:5">
      <c r="A267" s="213" t="s">
        <v>198</v>
      </c>
      <c r="B267" s="213" t="s">
        <v>199</v>
      </c>
      <c r="C267" s="213" t="s">
        <v>497</v>
      </c>
      <c r="D267" s="56">
        <v>1</v>
      </c>
      <c r="E267" s="56" t="s">
        <v>200</v>
      </c>
    </row>
    <row r="268" spans="1:5">
      <c r="A268" s="213" t="s">
        <v>198</v>
      </c>
      <c r="B268" s="213" t="s">
        <v>199</v>
      </c>
      <c r="C268" s="213" t="s">
        <v>498</v>
      </c>
      <c r="D268" s="56">
        <v>2</v>
      </c>
      <c r="E268" s="56" t="s">
        <v>200</v>
      </c>
    </row>
    <row r="269" spans="1:5">
      <c r="A269" s="213" t="s">
        <v>198</v>
      </c>
      <c r="B269" s="213" t="s">
        <v>199</v>
      </c>
      <c r="C269" s="213" t="s">
        <v>499</v>
      </c>
      <c r="D269" s="56">
        <v>1</v>
      </c>
      <c r="E269" s="56" t="s">
        <v>206</v>
      </c>
    </row>
    <row r="270" spans="1:5">
      <c r="A270" s="213" t="s">
        <v>198</v>
      </c>
      <c r="B270" s="213" t="s">
        <v>199</v>
      </c>
      <c r="C270" s="213" t="s">
        <v>500</v>
      </c>
      <c r="D270" s="56">
        <v>2</v>
      </c>
      <c r="E270" s="56" t="s">
        <v>200</v>
      </c>
    </row>
    <row r="271" spans="1:5">
      <c r="A271" s="213" t="s">
        <v>198</v>
      </c>
      <c r="B271" s="213" t="s">
        <v>199</v>
      </c>
      <c r="C271" s="213" t="s">
        <v>501</v>
      </c>
      <c r="D271" s="56">
        <v>2</v>
      </c>
      <c r="E271" s="56" t="s">
        <v>200</v>
      </c>
    </row>
    <row r="272" spans="1:5">
      <c r="A272" s="213" t="s">
        <v>198</v>
      </c>
      <c r="B272" s="213" t="s">
        <v>199</v>
      </c>
      <c r="C272" s="213" t="s">
        <v>502</v>
      </c>
      <c r="D272" s="56">
        <v>2</v>
      </c>
      <c r="E272" s="56" t="s">
        <v>200</v>
      </c>
    </row>
    <row r="273" spans="1:5">
      <c r="A273" s="213" t="s">
        <v>198</v>
      </c>
      <c r="B273" s="213" t="s">
        <v>199</v>
      </c>
      <c r="C273" s="213" t="s">
        <v>503</v>
      </c>
      <c r="D273" s="56">
        <v>2</v>
      </c>
      <c r="E273" s="56" t="s">
        <v>200</v>
      </c>
    </row>
    <row r="274" spans="1:5">
      <c r="A274" s="213" t="s">
        <v>198</v>
      </c>
      <c r="B274" s="213" t="s">
        <v>199</v>
      </c>
      <c r="C274" s="213" t="s">
        <v>504</v>
      </c>
      <c r="D274" s="56">
        <v>2</v>
      </c>
      <c r="E274" s="56" t="s">
        <v>200</v>
      </c>
    </row>
    <row r="275" spans="1:5">
      <c r="A275" s="213" t="s">
        <v>198</v>
      </c>
      <c r="B275" s="213" t="s">
        <v>199</v>
      </c>
      <c r="C275" s="213" t="s">
        <v>505</v>
      </c>
      <c r="D275" s="56">
        <v>1</v>
      </c>
      <c r="E275" s="56" t="s">
        <v>200</v>
      </c>
    </row>
    <row r="276" spans="1:5">
      <c r="A276" s="213" t="s">
        <v>198</v>
      </c>
      <c r="B276" s="213" t="s">
        <v>199</v>
      </c>
      <c r="C276" s="213" t="s">
        <v>506</v>
      </c>
      <c r="D276" s="56">
        <v>2</v>
      </c>
      <c r="E276" s="56" t="s">
        <v>200</v>
      </c>
    </row>
    <row r="277" spans="1:5">
      <c r="A277" s="213" t="s">
        <v>198</v>
      </c>
      <c r="B277" s="213" t="s">
        <v>199</v>
      </c>
      <c r="C277" s="213" t="s">
        <v>507</v>
      </c>
      <c r="D277" s="56">
        <v>1</v>
      </c>
      <c r="E277" s="56" t="s">
        <v>58</v>
      </c>
    </row>
    <row r="278" spans="1:5">
      <c r="A278" s="213" t="s">
        <v>198</v>
      </c>
      <c r="B278" s="213" t="s">
        <v>199</v>
      </c>
      <c r="C278" s="213" t="s">
        <v>508</v>
      </c>
      <c r="D278" s="56">
        <v>1</v>
      </c>
      <c r="E278" s="56" t="s">
        <v>58</v>
      </c>
    </row>
    <row r="279" spans="1:5">
      <c r="A279" s="213" t="s">
        <v>198</v>
      </c>
      <c r="B279" s="213" t="s">
        <v>199</v>
      </c>
      <c r="C279" s="213" t="s">
        <v>509</v>
      </c>
      <c r="D279" s="56">
        <v>2</v>
      </c>
      <c r="E279" s="56" t="s">
        <v>200</v>
      </c>
    </row>
    <row r="280" spans="1:5">
      <c r="A280" s="213" t="s">
        <v>198</v>
      </c>
      <c r="B280" s="213" t="s">
        <v>199</v>
      </c>
      <c r="C280" s="213" t="s">
        <v>510</v>
      </c>
      <c r="D280" s="56">
        <v>2</v>
      </c>
      <c r="E280" s="56" t="s">
        <v>200</v>
      </c>
    </row>
    <row r="281" spans="1:5">
      <c r="A281" s="213" t="s">
        <v>198</v>
      </c>
      <c r="B281" s="213" t="s">
        <v>199</v>
      </c>
      <c r="C281" s="213" t="s">
        <v>511</v>
      </c>
      <c r="D281" s="56">
        <v>1</v>
      </c>
      <c r="E281" s="56" t="s">
        <v>58</v>
      </c>
    </row>
    <row r="282" spans="1:5">
      <c r="A282" s="213" t="s">
        <v>198</v>
      </c>
      <c r="B282" s="213" t="s">
        <v>199</v>
      </c>
      <c r="C282" s="213" t="s">
        <v>512</v>
      </c>
      <c r="D282" s="56">
        <v>2</v>
      </c>
      <c r="E282" s="56" t="s">
        <v>200</v>
      </c>
    </row>
    <row r="283" spans="1:5">
      <c r="A283" s="213" t="s">
        <v>198</v>
      </c>
      <c r="B283" s="213" t="s">
        <v>199</v>
      </c>
      <c r="C283" s="213" t="s">
        <v>513</v>
      </c>
      <c r="D283" s="56">
        <v>2</v>
      </c>
      <c r="E283" s="56" t="s">
        <v>200</v>
      </c>
    </row>
    <row r="284" spans="1:5">
      <c r="A284" s="213" t="s">
        <v>198</v>
      </c>
      <c r="B284" s="213" t="s">
        <v>199</v>
      </c>
      <c r="C284" s="213" t="s">
        <v>514</v>
      </c>
      <c r="D284" s="56">
        <v>1</v>
      </c>
      <c r="E284" s="56" t="s">
        <v>200</v>
      </c>
    </row>
    <row r="285" spans="1:5">
      <c r="A285" s="213" t="s">
        <v>198</v>
      </c>
      <c r="B285" s="213" t="s">
        <v>199</v>
      </c>
      <c r="C285" s="213" t="s">
        <v>515</v>
      </c>
      <c r="D285" s="56">
        <v>1</v>
      </c>
      <c r="E285" s="56" t="s">
        <v>200</v>
      </c>
    </row>
    <row r="286" spans="1:5">
      <c r="A286" s="213" t="s">
        <v>198</v>
      </c>
      <c r="B286" s="213" t="s">
        <v>199</v>
      </c>
      <c r="C286" s="213" t="s">
        <v>516</v>
      </c>
      <c r="D286" s="56">
        <v>2</v>
      </c>
      <c r="E286" s="56" t="s">
        <v>200</v>
      </c>
    </row>
    <row r="287" spans="1:5">
      <c r="A287" s="213" t="s">
        <v>198</v>
      </c>
      <c r="B287" s="213" t="s">
        <v>199</v>
      </c>
      <c r="C287" s="213" t="s">
        <v>517</v>
      </c>
      <c r="D287" s="56">
        <v>1</v>
      </c>
      <c r="E287" s="56" t="s">
        <v>58</v>
      </c>
    </row>
    <row r="288" spans="1:5">
      <c r="A288" s="213" t="s">
        <v>198</v>
      </c>
      <c r="B288" s="213" t="s">
        <v>199</v>
      </c>
      <c r="C288" s="213" t="s">
        <v>518</v>
      </c>
      <c r="D288" s="56">
        <v>2</v>
      </c>
      <c r="E288" s="56" t="s">
        <v>200</v>
      </c>
    </row>
    <row r="289" spans="1:5">
      <c r="A289" s="213" t="s">
        <v>198</v>
      </c>
      <c r="B289" s="213" t="s">
        <v>199</v>
      </c>
      <c r="C289" s="213" t="s">
        <v>519</v>
      </c>
      <c r="D289" s="56">
        <v>1</v>
      </c>
      <c r="E289" s="56" t="s">
        <v>58</v>
      </c>
    </row>
    <row r="290" spans="1:5">
      <c r="A290" s="213" t="s">
        <v>198</v>
      </c>
      <c r="B290" s="213" t="s">
        <v>199</v>
      </c>
      <c r="C290" s="213" t="s">
        <v>520</v>
      </c>
      <c r="D290" s="56">
        <v>2</v>
      </c>
      <c r="E290" s="56" t="s">
        <v>200</v>
      </c>
    </row>
    <row r="291" spans="1:5">
      <c r="A291" s="213" t="s">
        <v>198</v>
      </c>
      <c r="B291" s="213" t="s">
        <v>199</v>
      </c>
      <c r="C291" s="213" t="s">
        <v>521</v>
      </c>
      <c r="D291" s="56">
        <v>2</v>
      </c>
      <c r="E291" s="56" t="s">
        <v>200</v>
      </c>
    </row>
    <row r="292" spans="1:5">
      <c r="A292" s="213" t="s">
        <v>198</v>
      </c>
      <c r="B292" s="213" t="s">
        <v>199</v>
      </c>
      <c r="C292" s="213" t="s">
        <v>522</v>
      </c>
      <c r="D292" s="56">
        <v>2</v>
      </c>
      <c r="E292" s="56" t="s">
        <v>200</v>
      </c>
    </row>
    <row r="293" spans="1:5">
      <c r="A293" s="213" t="s">
        <v>198</v>
      </c>
      <c r="B293" s="213" t="s">
        <v>199</v>
      </c>
      <c r="C293" s="213" t="s">
        <v>523</v>
      </c>
      <c r="D293" s="56">
        <v>2</v>
      </c>
      <c r="E293" s="56" t="s">
        <v>200</v>
      </c>
    </row>
    <row r="294" spans="1:5">
      <c r="A294" s="213" t="s">
        <v>198</v>
      </c>
      <c r="B294" s="213" t="s">
        <v>199</v>
      </c>
      <c r="C294" s="213" t="s">
        <v>524</v>
      </c>
      <c r="D294" s="56">
        <v>2</v>
      </c>
      <c r="E294" s="56" t="s">
        <v>200</v>
      </c>
    </row>
    <row r="295" spans="1:5">
      <c r="A295" s="213" t="s">
        <v>198</v>
      </c>
      <c r="B295" s="213" t="s">
        <v>199</v>
      </c>
      <c r="C295" s="213" t="s">
        <v>525</v>
      </c>
      <c r="D295" s="56">
        <v>2</v>
      </c>
      <c r="E295" s="56" t="s">
        <v>200</v>
      </c>
    </row>
    <row r="296" spans="1:5">
      <c r="A296" s="213" t="s">
        <v>198</v>
      </c>
      <c r="B296" s="213" t="s">
        <v>199</v>
      </c>
      <c r="C296" s="213" t="s">
        <v>526</v>
      </c>
      <c r="D296" s="56">
        <v>2</v>
      </c>
      <c r="E296" s="56" t="s">
        <v>200</v>
      </c>
    </row>
    <row r="297" spans="1:5">
      <c r="A297" s="213" t="s">
        <v>198</v>
      </c>
      <c r="B297" s="213" t="s">
        <v>199</v>
      </c>
      <c r="C297" s="213" t="s">
        <v>527</v>
      </c>
      <c r="D297" s="56">
        <v>2</v>
      </c>
      <c r="E297" s="56" t="s">
        <v>206</v>
      </c>
    </row>
    <row r="298" spans="1:5">
      <c r="A298" s="213" t="s">
        <v>198</v>
      </c>
      <c r="B298" s="213" t="s">
        <v>199</v>
      </c>
      <c r="C298" s="213" t="s">
        <v>528</v>
      </c>
      <c r="D298" s="56">
        <v>1</v>
      </c>
      <c r="E298" s="56" t="s">
        <v>200</v>
      </c>
    </row>
    <row r="299" spans="1:5">
      <c r="A299" s="213" t="s">
        <v>198</v>
      </c>
      <c r="B299" s="213" t="s">
        <v>199</v>
      </c>
      <c r="C299" s="213" t="s">
        <v>529</v>
      </c>
      <c r="D299" s="56">
        <v>1</v>
      </c>
      <c r="E299" s="56" t="s">
        <v>58</v>
      </c>
    </row>
    <row r="300" spans="1:5">
      <c r="A300" s="213" t="s">
        <v>198</v>
      </c>
      <c r="B300" s="213" t="s">
        <v>199</v>
      </c>
      <c r="C300" s="213" t="s">
        <v>530</v>
      </c>
      <c r="D300" s="56">
        <v>1</v>
      </c>
      <c r="E300" s="56" t="s">
        <v>200</v>
      </c>
    </row>
    <row r="301" spans="1:5">
      <c r="A301" s="213" t="s">
        <v>198</v>
      </c>
      <c r="B301" s="213" t="s">
        <v>199</v>
      </c>
      <c r="C301" s="213" t="s">
        <v>531</v>
      </c>
      <c r="D301" s="56">
        <v>1</v>
      </c>
      <c r="E301" s="56" t="s">
        <v>200</v>
      </c>
    </row>
    <row r="302" spans="1:5">
      <c r="A302" s="213" t="s">
        <v>198</v>
      </c>
      <c r="B302" s="213" t="s">
        <v>199</v>
      </c>
      <c r="C302" s="213" t="s">
        <v>532</v>
      </c>
      <c r="D302" s="56">
        <v>2</v>
      </c>
      <c r="E302" s="56" t="s">
        <v>200</v>
      </c>
    </row>
    <row r="303" spans="1:5">
      <c r="A303" s="213" t="s">
        <v>198</v>
      </c>
      <c r="B303" s="213" t="s">
        <v>199</v>
      </c>
      <c r="C303" s="213" t="s">
        <v>533</v>
      </c>
      <c r="D303" s="56">
        <v>2</v>
      </c>
      <c r="E303" s="56" t="s">
        <v>200</v>
      </c>
    </row>
    <row r="304" spans="1:5">
      <c r="A304" s="213" t="s">
        <v>198</v>
      </c>
      <c r="B304" s="213" t="s">
        <v>199</v>
      </c>
      <c r="C304" s="213" t="s">
        <v>534</v>
      </c>
      <c r="D304" s="56">
        <v>1</v>
      </c>
      <c r="E304" s="56" t="s">
        <v>200</v>
      </c>
    </row>
    <row r="305" spans="1:5">
      <c r="A305" s="213" t="s">
        <v>198</v>
      </c>
      <c r="B305" s="213" t="s">
        <v>199</v>
      </c>
      <c r="C305" s="213" t="s">
        <v>535</v>
      </c>
      <c r="D305" s="56">
        <v>2</v>
      </c>
      <c r="E305" s="56" t="s">
        <v>200</v>
      </c>
    </row>
    <row r="306" spans="1:5">
      <c r="A306" s="213" t="s">
        <v>198</v>
      </c>
      <c r="B306" s="213" t="s">
        <v>199</v>
      </c>
      <c r="C306" s="213" t="s">
        <v>536</v>
      </c>
      <c r="D306" s="56">
        <v>2</v>
      </c>
      <c r="E306" s="56" t="s">
        <v>200</v>
      </c>
    </row>
    <row r="307" spans="1:5">
      <c r="A307" s="213" t="s">
        <v>198</v>
      </c>
      <c r="B307" s="213" t="s">
        <v>199</v>
      </c>
      <c r="C307" s="213" t="s">
        <v>537</v>
      </c>
      <c r="D307" s="56">
        <v>1</v>
      </c>
      <c r="E307" s="56" t="s">
        <v>58</v>
      </c>
    </row>
    <row r="308" spans="1:5">
      <c r="A308" s="213" t="s">
        <v>198</v>
      </c>
      <c r="B308" s="213" t="s">
        <v>199</v>
      </c>
      <c r="C308" s="213" t="s">
        <v>538</v>
      </c>
      <c r="D308" s="56">
        <v>1</v>
      </c>
      <c r="E308" s="56" t="s">
        <v>206</v>
      </c>
    </row>
    <row r="309" spans="1:5">
      <c r="A309" s="213" t="s">
        <v>198</v>
      </c>
      <c r="B309" s="213" t="s">
        <v>199</v>
      </c>
      <c r="C309" s="213" t="s">
        <v>539</v>
      </c>
      <c r="D309" s="56">
        <v>2</v>
      </c>
      <c r="E309" s="56" t="s">
        <v>200</v>
      </c>
    </row>
    <row r="310" spans="1:5">
      <c r="A310" s="213" t="s">
        <v>198</v>
      </c>
      <c r="B310" s="213" t="s">
        <v>199</v>
      </c>
      <c r="C310" s="213" t="s">
        <v>540</v>
      </c>
      <c r="D310" s="56">
        <v>2</v>
      </c>
      <c r="E310" s="56" t="s">
        <v>200</v>
      </c>
    </row>
    <row r="311" spans="1:5">
      <c r="A311" s="213" t="s">
        <v>198</v>
      </c>
      <c r="B311" s="213" t="s">
        <v>199</v>
      </c>
      <c r="C311" s="213" t="s">
        <v>541</v>
      </c>
      <c r="D311" s="56">
        <v>2</v>
      </c>
      <c r="E311" s="56" t="s">
        <v>200</v>
      </c>
    </row>
    <row r="312" spans="1:5">
      <c r="A312" s="213" t="s">
        <v>198</v>
      </c>
      <c r="B312" s="213" t="s">
        <v>199</v>
      </c>
      <c r="C312" s="213" t="s">
        <v>542</v>
      </c>
      <c r="D312" s="56">
        <v>2</v>
      </c>
      <c r="E312" s="56" t="s">
        <v>206</v>
      </c>
    </row>
    <row r="313" spans="1:5">
      <c r="A313" s="213" t="s">
        <v>198</v>
      </c>
      <c r="B313" s="213" t="s">
        <v>199</v>
      </c>
      <c r="C313" s="213" t="s">
        <v>543</v>
      </c>
      <c r="D313" s="56">
        <v>2</v>
      </c>
      <c r="E313" s="56" t="s">
        <v>200</v>
      </c>
    </row>
    <row r="314" spans="1:5">
      <c r="A314" s="213" t="s">
        <v>198</v>
      </c>
      <c r="B314" s="213" t="s">
        <v>199</v>
      </c>
      <c r="C314" s="213" t="s">
        <v>544</v>
      </c>
      <c r="D314" s="56">
        <v>1</v>
      </c>
      <c r="E314" s="56" t="s">
        <v>206</v>
      </c>
    </row>
    <row r="315" spans="1:5">
      <c r="A315" s="213" t="s">
        <v>198</v>
      </c>
      <c r="B315" s="213" t="s">
        <v>199</v>
      </c>
      <c r="C315" s="213" t="s">
        <v>545</v>
      </c>
      <c r="D315" s="56">
        <v>1</v>
      </c>
      <c r="E315" s="56" t="s">
        <v>200</v>
      </c>
    </row>
    <row r="316" spans="1:5">
      <c r="A316" s="213" t="s">
        <v>198</v>
      </c>
      <c r="B316" s="213" t="s">
        <v>199</v>
      </c>
      <c r="C316" s="213" t="s">
        <v>546</v>
      </c>
      <c r="D316" s="56">
        <v>2</v>
      </c>
      <c r="E316" s="56" t="s">
        <v>200</v>
      </c>
    </row>
    <row r="317" spans="1:5">
      <c r="A317" s="213" t="s">
        <v>198</v>
      </c>
      <c r="B317" s="213" t="s">
        <v>199</v>
      </c>
      <c r="C317" s="213" t="s">
        <v>547</v>
      </c>
      <c r="D317" s="56">
        <v>1</v>
      </c>
      <c r="E317" s="56" t="s">
        <v>58</v>
      </c>
    </row>
    <row r="318" spans="1:5">
      <c r="A318" s="213" t="s">
        <v>198</v>
      </c>
      <c r="B318" s="213" t="s">
        <v>199</v>
      </c>
      <c r="C318" s="213" t="s">
        <v>548</v>
      </c>
      <c r="D318" s="56">
        <v>2</v>
      </c>
      <c r="E318" s="56" t="s">
        <v>206</v>
      </c>
    </row>
    <row r="319" spans="1:5">
      <c r="A319" s="213" t="s">
        <v>198</v>
      </c>
      <c r="B319" s="213" t="s">
        <v>199</v>
      </c>
      <c r="C319" s="213" t="s">
        <v>549</v>
      </c>
      <c r="D319" s="56">
        <v>2</v>
      </c>
      <c r="E319" s="56" t="s">
        <v>200</v>
      </c>
    </row>
    <row r="320" spans="1:5">
      <c r="A320" s="213" t="s">
        <v>198</v>
      </c>
      <c r="B320" s="213" t="s">
        <v>199</v>
      </c>
      <c r="C320" s="213" t="s">
        <v>550</v>
      </c>
      <c r="D320" s="56">
        <v>2</v>
      </c>
      <c r="E320" s="56" t="s">
        <v>200</v>
      </c>
    </row>
    <row r="321" spans="1:5">
      <c r="A321" s="213" t="s">
        <v>198</v>
      </c>
      <c r="B321" s="213" t="s">
        <v>199</v>
      </c>
      <c r="C321" s="213" t="s">
        <v>551</v>
      </c>
      <c r="D321" s="56">
        <v>1</v>
      </c>
      <c r="E321" s="56" t="s">
        <v>58</v>
      </c>
    </row>
    <row r="322" spans="1:5">
      <c r="A322" s="213" t="s">
        <v>198</v>
      </c>
      <c r="B322" s="213" t="s">
        <v>199</v>
      </c>
      <c r="C322" s="213" t="s">
        <v>552</v>
      </c>
      <c r="D322" s="56">
        <v>2</v>
      </c>
      <c r="E322" s="56" t="s">
        <v>200</v>
      </c>
    </row>
    <row r="323" spans="1:5">
      <c r="A323" s="213" t="s">
        <v>198</v>
      </c>
      <c r="B323" s="213" t="s">
        <v>199</v>
      </c>
      <c r="C323" s="213" t="s">
        <v>553</v>
      </c>
      <c r="D323" s="56">
        <v>1</v>
      </c>
      <c r="E323" s="56" t="s">
        <v>200</v>
      </c>
    </row>
    <row r="324" spans="1:5">
      <c r="A324" s="213" t="s">
        <v>198</v>
      </c>
      <c r="B324" s="213" t="s">
        <v>199</v>
      </c>
      <c r="C324" s="213" t="s">
        <v>554</v>
      </c>
      <c r="D324" s="56">
        <v>2</v>
      </c>
      <c r="E324" s="56" t="s">
        <v>206</v>
      </c>
    </row>
    <row r="325" spans="1:5">
      <c r="A325" s="213" t="s">
        <v>198</v>
      </c>
      <c r="B325" s="213" t="s">
        <v>199</v>
      </c>
      <c r="C325" s="213" t="s">
        <v>555</v>
      </c>
      <c r="D325" s="56">
        <v>1</v>
      </c>
      <c r="E325" s="56" t="s">
        <v>206</v>
      </c>
    </row>
    <row r="326" spans="1:5">
      <c r="A326" s="213" t="s">
        <v>198</v>
      </c>
      <c r="B326" s="213" t="s">
        <v>199</v>
      </c>
      <c r="C326" s="213" t="s">
        <v>556</v>
      </c>
      <c r="D326" s="56">
        <v>1</v>
      </c>
      <c r="E326" s="56" t="s">
        <v>200</v>
      </c>
    </row>
    <row r="327" spans="1:5">
      <c r="A327" s="213" t="s">
        <v>198</v>
      </c>
      <c r="B327" s="213" t="s">
        <v>199</v>
      </c>
      <c r="C327" s="213" t="s">
        <v>557</v>
      </c>
      <c r="D327" s="56">
        <v>1</v>
      </c>
      <c r="E327" s="56" t="s">
        <v>58</v>
      </c>
    </row>
    <row r="328" spans="1:5">
      <c r="A328" s="213" t="s">
        <v>198</v>
      </c>
      <c r="B328" s="213" t="s">
        <v>199</v>
      </c>
      <c r="C328" s="213" t="s">
        <v>558</v>
      </c>
      <c r="D328" s="56">
        <v>2</v>
      </c>
      <c r="E328" s="56" t="s">
        <v>200</v>
      </c>
    </row>
    <row r="329" spans="1:5">
      <c r="A329" s="213" t="s">
        <v>198</v>
      </c>
      <c r="B329" s="213" t="s">
        <v>199</v>
      </c>
      <c r="C329" s="213" t="s">
        <v>559</v>
      </c>
      <c r="D329" s="56">
        <v>1</v>
      </c>
      <c r="E329" s="56" t="s">
        <v>200</v>
      </c>
    </row>
    <row r="330" spans="1:5">
      <c r="A330" s="213" t="s">
        <v>198</v>
      </c>
      <c r="B330" s="213" t="s">
        <v>199</v>
      </c>
      <c r="C330" s="213" t="s">
        <v>560</v>
      </c>
      <c r="D330" s="56">
        <v>2</v>
      </c>
      <c r="E330" s="56" t="s">
        <v>200</v>
      </c>
    </row>
    <row r="331" spans="1:5">
      <c r="A331" s="213" t="s">
        <v>198</v>
      </c>
      <c r="B331" s="213" t="s">
        <v>199</v>
      </c>
      <c r="C331" s="213" t="s">
        <v>561</v>
      </c>
      <c r="D331" s="56">
        <v>2</v>
      </c>
      <c r="E331" s="56" t="s">
        <v>200</v>
      </c>
    </row>
    <row r="332" spans="1:5">
      <c r="A332" s="213" t="s">
        <v>198</v>
      </c>
      <c r="B332" s="213" t="s">
        <v>199</v>
      </c>
      <c r="C332" s="213" t="s">
        <v>562</v>
      </c>
      <c r="D332" s="56">
        <v>2</v>
      </c>
      <c r="E332" s="56" t="s">
        <v>200</v>
      </c>
    </row>
    <row r="333" spans="1:5">
      <c r="A333" s="213" t="s">
        <v>198</v>
      </c>
      <c r="B333" s="213" t="s">
        <v>199</v>
      </c>
      <c r="C333" s="213" t="s">
        <v>563</v>
      </c>
      <c r="D333" s="56">
        <v>2</v>
      </c>
      <c r="E333" s="56" t="s">
        <v>200</v>
      </c>
    </row>
    <row r="334" spans="1:5">
      <c r="A334" s="213" t="s">
        <v>198</v>
      </c>
      <c r="B334" s="213" t="s">
        <v>199</v>
      </c>
      <c r="C334" s="213" t="s">
        <v>564</v>
      </c>
      <c r="D334" s="56">
        <v>2</v>
      </c>
      <c r="E334" s="56" t="s">
        <v>200</v>
      </c>
    </row>
    <row r="335" spans="1:5">
      <c r="A335" s="213" t="s">
        <v>198</v>
      </c>
      <c r="B335" s="213" t="s">
        <v>199</v>
      </c>
      <c r="C335" s="213" t="s">
        <v>565</v>
      </c>
      <c r="D335" s="56">
        <v>2</v>
      </c>
      <c r="E335" s="56" t="s">
        <v>200</v>
      </c>
    </row>
    <row r="336" spans="1:5">
      <c r="A336" s="213" t="s">
        <v>198</v>
      </c>
      <c r="B336" s="213" t="s">
        <v>199</v>
      </c>
      <c r="C336" s="213" t="s">
        <v>566</v>
      </c>
      <c r="D336" s="56">
        <v>2</v>
      </c>
      <c r="E336" s="56" t="s">
        <v>200</v>
      </c>
    </row>
    <row r="337" spans="1:5">
      <c r="A337" s="213" t="s">
        <v>198</v>
      </c>
      <c r="B337" s="213" t="s">
        <v>199</v>
      </c>
      <c r="C337" s="213" t="s">
        <v>567</v>
      </c>
      <c r="D337" s="56">
        <v>2</v>
      </c>
      <c r="E337" s="56" t="s">
        <v>200</v>
      </c>
    </row>
    <row r="338" spans="1:5">
      <c r="A338" s="213" t="s">
        <v>198</v>
      </c>
      <c r="B338" s="213" t="s">
        <v>199</v>
      </c>
      <c r="C338" s="213" t="s">
        <v>568</v>
      </c>
      <c r="D338" s="56">
        <v>1</v>
      </c>
      <c r="E338" s="56" t="s">
        <v>206</v>
      </c>
    </row>
    <row r="339" spans="1:5">
      <c r="A339" s="213" t="s">
        <v>198</v>
      </c>
      <c r="B339" s="213" t="s">
        <v>199</v>
      </c>
      <c r="C339" s="213" t="s">
        <v>569</v>
      </c>
      <c r="D339" s="56">
        <v>1</v>
      </c>
      <c r="E339" s="56" t="s">
        <v>58</v>
      </c>
    </row>
    <row r="340" spans="1:5">
      <c r="A340" s="213" t="s">
        <v>198</v>
      </c>
      <c r="B340" s="213" t="s">
        <v>199</v>
      </c>
      <c r="C340" s="213" t="s">
        <v>570</v>
      </c>
      <c r="D340" s="56">
        <v>2</v>
      </c>
      <c r="E340" s="56" t="s">
        <v>200</v>
      </c>
    </row>
    <row r="341" spans="1:5">
      <c r="A341" s="213" t="s">
        <v>198</v>
      </c>
      <c r="B341" s="213" t="s">
        <v>199</v>
      </c>
      <c r="C341" s="213" t="s">
        <v>571</v>
      </c>
      <c r="D341" s="56">
        <v>2</v>
      </c>
      <c r="E341" s="56" t="s">
        <v>200</v>
      </c>
    </row>
    <row r="342" spans="1:5">
      <c r="A342" s="213" t="s">
        <v>198</v>
      </c>
      <c r="B342" s="213" t="s">
        <v>199</v>
      </c>
      <c r="C342" s="213" t="s">
        <v>572</v>
      </c>
      <c r="D342" s="56">
        <v>2</v>
      </c>
      <c r="E342" s="56" t="s">
        <v>200</v>
      </c>
    </row>
    <row r="343" spans="1:5">
      <c r="A343" s="213" t="s">
        <v>198</v>
      </c>
      <c r="B343" s="213" t="s">
        <v>199</v>
      </c>
      <c r="C343" s="213" t="s">
        <v>573</v>
      </c>
      <c r="D343" s="56">
        <v>2</v>
      </c>
      <c r="E343" s="56" t="s">
        <v>200</v>
      </c>
    </row>
    <row r="344" spans="1:5">
      <c r="A344" s="213" t="s">
        <v>198</v>
      </c>
      <c r="B344" s="213" t="s">
        <v>199</v>
      </c>
      <c r="C344" s="213" t="s">
        <v>574</v>
      </c>
      <c r="D344" s="56">
        <v>2</v>
      </c>
      <c r="E344" s="56" t="s">
        <v>200</v>
      </c>
    </row>
    <row r="345" spans="1:5">
      <c r="A345" s="213" t="s">
        <v>198</v>
      </c>
      <c r="B345" s="213" t="s">
        <v>199</v>
      </c>
      <c r="C345" s="213" t="s">
        <v>575</v>
      </c>
      <c r="D345" s="56">
        <v>2</v>
      </c>
      <c r="E345" s="56" t="s">
        <v>200</v>
      </c>
    </row>
    <row r="346" spans="1:5">
      <c r="A346" s="213" t="s">
        <v>198</v>
      </c>
      <c r="B346" s="213" t="s">
        <v>199</v>
      </c>
      <c r="C346" s="213" t="s">
        <v>576</v>
      </c>
      <c r="D346" s="56">
        <v>1</v>
      </c>
      <c r="E346" s="56" t="s">
        <v>200</v>
      </c>
    </row>
    <row r="347" spans="1:5">
      <c r="A347" s="213" t="s">
        <v>198</v>
      </c>
      <c r="B347" s="213" t="s">
        <v>199</v>
      </c>
      <c r="C347" s="213" t="s">
        <v>577</v>
      </c>
      <c r="D347" s="56">
        <v>1</v>
      </c>
      <c r="E347" s="56" t="s">
        <v>206</v>
      </c>
    </row>
    <row r="348" spans="1:5">
      <c r="A348" s="213" t="s">
        <v>198</v>
      </c>
      <c r="B348" s="213" t="s">
        <v>199</v>
      </c>
      <c r="C348" s="213" t="s">
        <v>578</v>
      </c>
      <c r="D348" s="56">
        <v>2</v>
      </c>
      <c r="E348" s="56" t="s">
        <v>200</v>
      </c>
    </row>
    <row r="349" spans="1:5">
      <c r="A349" s="213" t="s">
        <v>198</v>
      </c>
      <c r="B349" s="213" t="s">
        <v>199</v>
      </c>
      <c r="C349" s="213" t="s">
        <v>579</v>
      </c>
      <c r="D349" s="56">
        <v>2</v>
      </c>
      <c r="E349" s="56" t="s">
        <v>200</v>
      </c>
    </row>
    <row r="350" spans="1:5">
      <c r="A350" s="213" t="s">
        <v>198</v>
      </c>
      <c r="B350" s="213" t="s">
        <v>199</v>
      </c>
      <c r="C350" s="213" t="s">
        <v>580</v>
      </c>
      <c r="D350" s="56">
        <v>1</v>
      </c>
      <c r="E350" s="56" t="s">
        <v>206</v>
      </c>
    </row>
    <row r="351" spans="1:5">
      <c r="A351" s="213" t="s">
        <v>198</v>
      </c>
      <c r="B351" s="213" t="s">
        <v>199</v>
      </c>
      <c r="C351" s="213" t="s">
        <v>581</v>
      </c>
      <c r="D351" s="56">
        <v>1</v>
      </c>
      <c r="E351" s="56" t="s">
        <v>200</v>
      </c>
    </row>
    <row r="352" spans="1:5">
      <c r="A352" s="213" t="s">
        <v>198</v>
      </c>
      <c r="B352" s="213" t="s">
        <v>199</v>
      </c>
      <c r="C352" s="213" t="s">
        <v>582</v>
      </c>
      <c r="D352" s="56">
        <v>2</v>
      </c>
      <c r="E352" s="56" t="s">
        <v>200</v>
      </c>
    </row>
    <row r="353" spans="1:5">
      <c r="A353" s="213" t="s">
        <v>198</v>
      </c>
      <c r="B353" s="213" t="s">
        <v>199</v>
      </c>
      <c r="C353" s="213" t="s">
        <v>583</v>
      </c>
      <c r="D353" s="56">
        <v>1</v>
      </c>
      <c r="E353" s="56" t="s">
        <v>200</v>
      </c>
    </row>
    <row r="354" spans="1:5">
      <c r="A354" s="213" t="s">
        <v>198</v>
      </c>
      <c r="B354" s="213" t="s">
        <v>199</v>
      </c>
      <c r="C354" s="213" t="s">
        <v>584</v>
      </c>
      <c r="D354" s="56">
        <v>2</v>
      </c>
      <c r="E354" s="56" t="s">
        <v>200</v>
      </c>
    </row>
    <row r="355" spans="1:5">
      <c r="A355" s="213" t="s">
        <v>198</v>
      </c>
      <c r="B355" s="213" t="s">
        <v>199</v>
      </c>
      <c r="C355" s="213" t="s">
        <v>585</v>
      </c>
      <c r="D355" s="56">
        <v>2</v>
      </c>
      <c r="E355" s="56" t="s">
        <v>200</v>
      </c>
    </row>
    <row r="356" spans="1:5">
      <c r="A356" s="213" t="s">
        <v>198</v>
      </c>
      <c r="B356" s="213" t="s">
        <v>199</v>
      </c>
      <c r="C356" s="213" t="s">
        <v>586</v>
      </c>
      <c r="D356" s="56">
        <v>1</v>
      </c>
      <c r="E356" s="56" t="s">
        <v>58</v>
      </c>
    </row>
    <row r="357" spans="1:5">
      <c r="A357" s="213" t="s">
        <v>198</v>
      </c>
      <c r="B357" s="213" t="s">
        <v>199</v>
      </c>
      <c r="C357" s="213" t="s">
        <v>587</v>
      </c>
      <c r="D357" s="56">
        <v>2</v>
      </c>
      <c r="E357" s="56" t="s">
        <v>200</v>
      </c>
    </row>
    <row r="358" spans="1:5">
      <c r="A358" s="213" t="s">
        <v>198</v>
      </c>
      <c r="B358" s="213" t="s">
        <v>199</v>
      </c>
      <c r="C358" s="213" t="s">
        <v>588</v>
      </c>
      <c r="D358" s="56">
        <v>2</v>
      </c>
      <c r="E358" s="56" t="s">
        <v>206</v>
      </c>
    </row>
    <row r="359" spans="1:5">
      <c r="A359" s="213" t="s">
        <v>198</v>
      </c>
      <c r="B359" s="213" t="s">
        <v>199</v>
      </c>
      <c r="C359" s="213" t="s">
        <v>589</v>
      </c>
      <c r="D359" s="56">
        <v>1</v>
      </c>
      <c r="E359" s="56" t="s">
        <v>58</v>
      </c>
    </row>
    <row r="360" spans="1:5">
      <c r="A360" s="213" t="s">
        <v>198</v>
      </c>
      <c r="B360" s="213" t="s">
        <v>199</v>
      </c>
      <c r="C360" s="213" t="s">
        <v>590</v>
      </c>
      <c r="D360" s="56">
        <v>1</v>
      </c>
      <c r="E360" s="56" t="s">
        <v>58</v>
      </c>
    </row>
    <row r="361" spans="1:5">
      <c r="A361" s="213" t="s">
        <v>198</v>
      </c>
      <c r="B361" s="213" t="s">
        <v>199</v>
      </c>
      <c r="C361" s="213" t="s">
        <v>591</v>
      </c>
      <c r="D361" s="56">
        <v>1</v>
      </c>
      <c r="E361" s="56" t="s">
        <v>206</v>
      </c>
    </row>
    <row r="362" spans="1:5">
      <c r="A362" s="213" t="s">
        <v>198</v>
      </c>
      <c r="B362" s="213" t="s">
        <v>199</v>
      </c>
      <c r="C362" s="213" t="s">
        <v>592</v>
      </c>
      <c r="D362" s="56">
        <v>1</v>
      </c>
      <c r="E362" s="56" t="s">
        <v>200</v>
      </c>
    </row>
    <row r="363" spans="1:5">
      <c r="A363" s="213" t="s">
        <v>198</v>
      </c>
      <c r="B363" s="213" t="s">
        <v>199</v>
      </c>
      <c r="C363" s="213" t="s">
        <v>593</v>
      </c>
      <c r="D363" s="56">
        <v>1</v>
      </c>
      <c r="E363" s="56" t="s">
        <v>200</v>
      </c>
    </row>
    <row r="364" spans="1:5">
      <c r="A364" s="213" t="s">
        <v>198</v>
      </c>
      <c r="B364" s="213" t="s">
        <v>199</v>
      </c>
      <c r="C364" s="213" t="s">
        <v>594</v>
      </c>
      <c r="D364" s="56">
        <v>1</v>
      </c>
      <c r="E364" s="56" t="s">
        <v>58</v>
      </c>
    </row>
    <row r="365" spans="1:5">
      <c r="A365" s="213" t="s">
        <v>198</v>
      </c>
      <c r="B365" s="213" t="s">
        <v>199</v>
      </c>
      <c r="C365" s="213" t="s">
        <v>595</v>
      </c>
      <c r="D365" s="56">
        <v>2</v>
      </c>
      <c r="E365" s="56" t="s">
        <v>206</v>
      </c>
    </row>
    <row r="366" spans="1:5">
      <c r="A366" s="213" t="s">
        <v>198</v>
      </c>
      <c r="B366" s="213" t="s">
        <v>199</v>
      </c>
      <c r="C366" s="213" t="s">
        <v>596</v>
      </c>
      <c r="D366" s="56">
        <v>2</v>
      </c>
      <c r="E366" s="56" t="s">
        <v>200</v>
      </c>
    </row>
    <row r="367" spans="1:5">
      <c r="A367" s="213" t="s">
        <v>198</v>
      </c>
      <c r="B367" s="213" t="s">
        <v>199</v>
      </c>
      <c r="C367" s="213" t="s">
        <v>597</v>
      </c>
      <c r="D367" s="56">
        <v>2</v>
      </c>
      <c r="E367" s="56" t="s">
        <v>200</v>
      </c>
    </row>
    <row r="368" spans="1:5">
      <c r="A368" s="213" t="s">
        <v>198</v>
      </c>
      <c r="B368" s="213" t="s">
        <v>199</v>
      </c>
      <c r="C368" s="213" t="s">
        <v>598</v>
      </c>
      <c r="D368" s="56">
        <v>1</v>
      </c>
      <c r="E368" s="56" t="s">
        <v>58</v>
      </c>
    </row>
    <row r="369" spans="1:5">
      <c r="A369" s="213" t="s">
        <v>198</v>
      </c>
      <c r="B369" s="213" t="s">
        <v>199</v>
      </c>
      <c r="C369" s="213" t="s">
        <v>599</v>
      </c>
      <c r="D369" s="56">
        <v>2</v>
      </c>
      <c r="E369" s="56" t="s">
        <v>200</v>
      </c>
    </row>
    <row r="370" spans="1:5">
      <c r="A370" s="213" t="s">
        <v>198</v>
      </c>
      <c r="B370" s="213" t="s">
        <v>199</v>
      </c>
      <c r="C370" s="213" t="s">
        <v>600</v>
      </c>
      <c r="D370" s="56">
        <v>1</v>
      </c>
      <c r="E370" s="56" t="s">
        <v>206</v>
      </c>
    </row>
    <row r="371" spans="1:5">
      <c r="A371" s="213" t="s">
        <v>198</v>
      </c>
      <c r="B371" s="213" t="s">
        <v>199</v>
      </c>
      <c r="C371" s="213" t="s">
        <v>601</v>
      </c>
      <c r="D371" s="56">
        <v>2</v>
      </c>
      <c r="E371" s="56" t="s">
        <v>200</v>
      </c>
    </row>
    <row r="372" spans="1:5">
      <c r="A372" s="213" t="s">
        <v>198</v>
      </c>
      <c r="B372" s="213" t="s">
        <v>199</v>
      </c>
      <c r="C372" s="213" t="s">
        <v>602</v>
      </c>
      <c r="D372" s="56">
        <v>1</v>
      </c>
      <c r="E372" s="56" t="s">
        <v>200</v>
      </c>
    </row>
    <row r="373" spans="1:5">
      <c r="A373" s="213" t="s">
        <v>198</v>
      </c>
      <c r="B373" s="213" t="s">
        <v>199</v>
      </c>
      <c r="C373" s="213" t="s">
        <v>603</v>
      </c>
      <c r="D373" s="56">
        <v>2</v>
      </c>
      <c r="E373" s="56" t="s">
        <v>200</v>
      </c>
    </row>
    <row r="374" spans="1:5">
      <c r="A374" s="213" t="s">
        <v>198</v>
      </c>
      <c r="B374" s="213" t="s">
        <v>199</v>
      </c>
      <c r="C374" s="213" t="s">
        <v>604</v>
      </c>
      <c r="D374" s="56">
        <v>2</v>
      </c>
      <c r="E374" s="56" t="s">
        <v>206</v>
      </c>
    </row>
    <row r="375" spans="1:5">
      <c r="A375" s="213" t="s">
        <v>198</v>
      </c>
      <c r="B375" s="213" t="s">
        <v>199</v>
      </c>
      <c r="C375" s="213" t="s">
        <v>605</v>
      </c>
      <c r="D375" s="56">
        <v>1</v>
      </c>
      <c r="E375" s="56" t="s">
        <v>58</v>
      </c>
    </row>
    <row r="376" spans="1:5">
      <c r="A376" s="213" t="s">
        <v>198</v>
      </c>
      <c r="B376" s="213" t="s">
        <v>199</v>
      </c>
      <c r="C376" s="213" t="s">
        <v>606</v>
      </c>
      <c r="D376" s="56">
        <v>1</v>
      </c>
      <c r="E376" s="56" t="s">
        <v>58</v>
      </c>
    </row>
    <row r="377" spans="1:5">
      <c r="A377" s="213" t="s">
        <v>198</v>
      </c>
      <c r="B377" s="213" t="s">
        <v>199</v>
      </c>
      <c r="C377" s="213" t="s">
        <v>607</v>
      </c>
      <c r="D377" s="56">
        <v>2</v>
      </c>
      <c r="E377" s="56" t="s">
        <v>206</v>
      </c>
    </row>
    <row r="378" spans="1:5">
      <c r="A378" s="213" t="s">
        <v>198</v>
      </c>
      <c r="B378" s="213" t="s">
        <v>199</v>
      </c>
      <c r="C378" s="213" t="s">
        <v>608</v>
      </c>
      <c r="D378" s="56">
        <v>1</v>
      </c>
      <c r="E378" s="56" t="s">
        <v>200</v>
      </c>
    </row>
    <row r="379" spans="1:5">
      <c r="A379" s="213" t="s">
        <v>198</v>
      </c>
      <c r="B379" s="213" t="s">
        <v>199</v>
      </c>
      <c r="C379" s="213" t="s">
        <v>609</v>
      </c>
      <c r="D379" s="56">
        <v>2</v>
      </c>
      <c r="E379" s="56" t="s">
        <v>200</v>
      </c>
    </row>
    <row r="380" spans="1:5">
      <c r="A380" s="213" t="s">
        <v>198</v>
      </c>
      <c r="B380" s="213" t="s">
        <v>199</v>
      </c>
      <c r="C380" s="213" t="s">
        <v>610</v>
      </c>
      <c r="D380" s="56">
        <v>1</v>
      </c>
      <c r="E380" s="56" t="s">
        <v>58</v>
      </c>
    </row>
    <row r="381" spans="1:5">
      <c r="A381" s="213" t="s">
        <v>198</v>
      </c>
      <c r="B381" s="213" t="s">
        <v>199</v>
      </c>
      <c r="C381" s="213" t="s">
        <v>611</v>
      </c>
      <c r="D381" s="56">
        <v>2</v>
      </c>
      <c r="E381" s="56" t="s">
        <v>200</v>
      </c>
    </row>
    <row r="382" spans="1:5">
      <c r="A382" s="213" t="s">
        <v>198</v>
      </c>
      <c r="B382" s="213" t="s">
        <v>199</v>
      </c>
      <c r="C382" s="213" t="s">
        <v>612</v>
      </c>
      <c r="D382" s="56">
        <v>2</v>
      </c>
      <c r="E382" s="56" t="s">
        <v>200</v>
      </c>
    </row>
    <row r="383" spans="1:5">
      <c r="A383" s="213" t="s">
        <v>198</v>
      </c>
      <c r="B383" s="213" t="s">
        <v>199</v>
      </c>
      <c r="C383" s="213" t="s">
        <v>613</v>
      </c>
      <c r="D383" s="56">
        <v>2</v>
      </c>
      <c r="E383" s="56" t="s">
        <v>200</v>
      </c>
    </row>
    <row r="384" spans="1:5">
      <c r="A384" s="213" t="s">
        <v>198</v>
      </c>
      <c r="B384" s="213" t="s">
        <v>199</v>
      </c>
      <c r="C384" s="213" t="s">
        <v>614</v>
      </c>
      <c r="D384" s="56">
        <v>2</v>
      </c>
      <c r="E384" s="56" t="s">
        <v>200</v>
      </c>
    </row>
    <row r="385" spans="1:5">
      <c r="A385" s="213" t="s">
        <v>198</v>
      </c>
      <c r="B385" s="213" t="s">
        <v>199</v>
      </c>
      <c r="C385" s="213" t="s">
        <v>615</v>
      </c>
      <c r="D385" s="56">
        <v>2</v>
      </c>
      <c r="E385" s="56" t="s">
        <v>200</v>
      </c>
    </row>
    <row r="386" spans="1:5">
      <c r="A386" s="213" t="s">
        <v>198</v>
      </c>
      <c r="B386" s="213" t="s">
        <v>199</v>
      </c>
      <c r="C386" s="213" t="s">
        <v>616</v>
      </c>
      <c r="D386" s="56">
        <v>2</v>
      </c>
      <c r="E386" s="56" t="s">
        <v>200</v>
      </c>
    </row>
    <row r="387" spans="1:5">
      <c r="A387" s="213" t="s">
        <v>198</v>
      </c>
      <c r="B387" s="213" t="s">
        <v>199</v>
      </c>
      <c r="C387" s="213" t="s">
        <v>617</v>
      </c>
      <c r="D387" s="56">
        <v>2</v>
      </c>
      <c r="E387" s="56" t="s">
        <v>200</v>
      </c>
    </row>
    <row r="388" spans="1:5">
      <c r="A388" s="213" t="s">
        <v>198</v>
      </c>
      <c r="B388" s="213" t="s">
        <v>199</v>
      </c>
      <c r="C388" s="213" t="s">
        <v>618</v>
      </c>
      <c r="D388" s="56">
        <v>2</v>
      </c>
      <c r="E388" s="56" t="s">
        <v>206</v>
      </c>
    </row>
    <row r="389" spans="1:5">
      <c r="A389" s="213" t="s">
        <v>198</v>
      </c>
      <c r="B389" s="213" t="s">
        <v>199</v>
      </c>
      <c r="C389" s="213" t="s">
        <v>619</v>
      </c>
      <c r="D389" s="56">
        <v>2</v>
      </c>
      <c r="E389" s="56" t="s">
        <v>200</v>
      </c>
    </row>
    <row r="390" spans="1:5">
      <c r="A390" s="213" t="s">
        <v>198</v>
      </c>
      <c r="B390" s="213" t="s">
        <v>199</v>
      </c>
      <c r="C390" s="213" t="s">
        <v>620</v>
      </c>
      <c r="D390" s="56">
        <v>2</v>
      </c>
      <c r="E390" s="56" t="s">
        <v>200</v>
      </c>
    </row>
    <row r="391" spans="1:5">
      <c r="A391" s="213" t="s">
        <v>198</v>
      </c>
      <c r="B391" s="213" t="s">
        <v>199</v>
      </c>
      <c r="C391" s="213" t="s">
        <v>621</v>
      </c>
      <c r="D391" s="56">
        <v>2</v>
      </c>
      <c r="E391" s="56" t="s">
        <v>200</v>
      </c>
    </row>
    <row r="392" spans="1:5">
      <c r="A392" s="213" t="s">
        <v>198</v>
      </c>
      <c r="B392" s="213" t="s">
        <v>199</v>
      </c>
      <c r="C392" s="213" t="s">
        <v>622</v>
      </c>
      <c r="D392" s="56">
        <v>1</v>
      </c>
      <c r="E392" s="56" t="s">
        <v>58</v>
      </c>
    </row>
    <row r="393" spans="1:5">
      <c r="A393" s="213" t="s">
        <v>198</v>
      </c>
      <c r="B393" s="213" t="s">
        <v>199</v>
      </c>
      <c r="C393" s="213" t="s">
        <v>623</v>
      </c>
      <c r="D393" s="56">
        <v>2</v>
      </c>
      <c r="E393" s="56" t="s">
        <v>200</v>
      </c>
    </row>
    <row r="394" spans="1:5">
      <c r="A394" s="213" t="s">
        <v>198</v>
      </c>
      <c r="B394" s="213" t="s">
        <v>199</v>
      </c>
      <c r="C394" s="213" t="s">
        <v>624</v>
      </c>
      <c r="D394" s="56">
        <v>2</v>
      </c>
      <c r="E394" s="56" t="s">
        <v>206</v>
      </c>
    </row>
    <row r="395" spans="1:5">
      <c r="A395" s="213" t="s">
        <v>198</v>
      </c>
      <c r="B395" s="213" t="s">
        <v>199</v>
      </c>
      <c r="C395" s="213" t="s">
        <v>625</v>
      </c>
      <c r="D395" s="56">
        <v>1</v>
      </c>
      <c r="E395" s="56" t="s">
        <v>200</v>
      </c>
    </row>
    <row r="396" spans="1:5">
      <c r="A396" s="213" t="s">
        <v>198</v>
      </c>
      <c r="B396" s="213" t="s">
        <v>199</v>
      </c>
      <c r="C396" s="213" t="s">
        <v>626</v>
      </c>
      <c r="D396" s="56">
        <v>2</v>
      </c>
      <c r="E396" s="56" t="s">
        <v>200</v>
      </c>
    </row>
    <row r="397" spans="1:5">
      <c r="A397" s="213" t="s">
        <v>198</v>
      </c>
      <c r="B397" s="213" t="s">
        <v>199</v>
      </c>
      <c r="C397" s="213" t="s">
        <v>627</v>
      </c>
      <c r="D397" s="56">
        <v>1</v>
      </c>
      <c r="E397" s="56" t="s">
        <v>206</v>
      </c>
    </row>
    <row r="398" spans="1:5">
      <c r="A398" s="213" t="s">
        <v>198</v>
      </c>
      <c r="B398" s="213" t="s">
        <v>199</v>
      </c>
      <c r="C398" s="213" t="s">
        <v>628</v>
      </c>
      <c r="D398" s="56">
        <v>1</v>
      </c>
      <c r="E398" s="56" t="s">
        <v>58</v>
      </c>
    </row>
    <row r="399" spans="1:5">
      <c r="A399" s="213" t="s">
        <v>198</v>
      </c>
      <c r="B399" s="213" t="s">
        <v>199</v>
      </c>
      <c r="C399" s="213" t="s">
        <v>629</v>
      </c>
      <c r="D399" s="56">
        <v>2</v>
      </c>
      <c r="E399" s="56" t="s">
        <v>200</v>
      </c>
    </row>
    <row r="400" spans="1:5">
      <c r="A400" s="213" t="s">
        <v>198</v>
      </c>
      <c r="B400" s="213" t="s">
        <v>199</v>
      </c>
      <c r="C400" s="213" t="s">
        <v>630</v>
      </c>
      <c r="D400" s="56">
        <v>2</v>
      </c>
      <c r="E400" s="56" t="s">
        <v>200</v>
      </c>
    </row>
    <row r="401" spans="1:5">
      <c r="A401" s="213" t="s">
        <v>198</v>
      </c>
      <c r="B401" s="213" t="s">
        <v>199</v>
      </c>
      <c r="C401" s="213" t="s">
        <v>631</v>
      </c>
      <c r="D401" s="56">
        <v>2</v>
      </c>
      <c r="E401" s="56" t="s">
        <v>200</v>
      </c>
    </row>
    <row r="402" spans="1:5">
      <c r="A402" s="213" t="s">
        <v>198</v>
      </c>
      <c r="B402" s="213" t="s">
        <v>199</v>
      </c>
      <c r="C402" s="213" t="s">
        <v>632</v>
      </c>
      <c r="D402" s="56">
        <v>2</v>
      </c>
      <c r="E402" s="56" t="s">
        <v>200</v>
      </c>
    </row>
    <row r="403" spans="1:5">
      <c r="A403" s="213" t="s">
        <v>198</v>
      </c>
      <c r="B403" s="213" t="s">
        <v>199</v>
      </c>
      <c r="C403" s="213" t="s">
        <v>633</v>
      </c>
      <c r="D403" s="56">
        <v>2</v>
      </c>
      <c r="E403" s="56" t="s">
        <v>200</v>
      </c>
    </row>
    <row r="404" spans="1:5">
      <c r="A404" s="213" t="s">
        <v>198</v>
      </c>
      <c r="B404" s="213" t="s">
        <v>199</v>
      </c>
      <c r="C404" s="213" t="s">
        <v>634</v>
      </c>
      <c r="D404" s="56">
        <v>2</v>
      </c>
      <c r="E404" s="56" t="s">
        <v>206</v>
      </c>
    </row>
    <row r="405" spans="1:5">
      <c r="A405" s="213" t="s">
        <v>198</v>
      </c>
      <c r="B405" s="213" t="s">
        <v>199</v>
      </c>
      <c r="C405" s="213" t="s">
        <v>635</v>
      </c>
      <c r="D405" s="56">
        <v>1</v>
      </c>
      <c r="E405" s="56" t="s">
        <v>200</v>
      </c>
    </row>
    <row r="406" spans="1:5">
      <c r="A406" s="213" t="s">
        <v>198</v>
      </c>
      <c r="B406" s="213" t="s">
        <v>199</v>
      </c>
      <c r="C406" s="213" t="s">
        <v>636</v>
      </c>
      <c r="D406" s="56">
        <v>2</v>
      </c>
      <c r="E406" s="56" t="s">
        <v>200</v>
      </c>
    </row>
    <row r="407" spans="1:5">
      <c r="A407" s="213" t="s">
        <v>198</v>
      </c>
      <c r="B407" s="213" t="s">
        <v>199</v>
      </c>
      <c r="C407" s="213" t="s">
        <v>637</v>
      </c>
      <c r="D407" s="56">
        <v>2</v>
      </c>
      <c r="E407" s="56" t="s">
        <v>200</v>
      </c>
    </row>
    <row r="408" spans="1:5">
      <c r="A408" s="213" t="s">
        <v>198</v>
      </c>
      <c r="B408" s="213" t="s">
        <v>199</v>
      </c>
      <c r="C408" s="213" t="s">
        <v>638</v>
      </c>
      <c r="D408" s="56">
        <v>2</v>
      </c>
      <c r="E408" s="56" t="s">
        <v>200</v>
      </c>
    </row>
    <row r="409" spans="1:5">
      <c r="A409" s="213" t="s">
        <v>198</v>
      </c>
      <c r="B409" s="213" t="s">
        <v>199</v>
      </c>
      <c r="C409" s="213" t="s">
        <v>639</v>
      </c>
      <c r="D409" s="56">
        <v>1</v>
      </c>
      <c r="E409" s="56" t="s">
        <v>206</v>
      </c>
    </row>
    <row r="410" spans="1:5">
      <c r="A410" s="213" t="s">
        <v>198</v>
      </c>
      <c r="B410" s="213" t="s">
        <v>199</v>
      </c>
      <c r="C410" s="213" t="s">
        <v>640</v>
      </c>
      <c r="D410" s="56">
        <v>2</v>
      </c>
      <c r="E410" s="56" t="s">
        <v>200</v>
      </c>
    </row>
    <row r="411" spans="1:5">
      <c r="A411" s="213" t="s">
        <v>198</v>
      </c>
      <c r="B411" s="213" t="s">
        <v>199</v>
      </c>
      <c r="C411" s="213" t="s">
        <v>641</v>
      </c>
      <c r="D411" s="56">
        <v>1</v>
      </c>
      <c r="E411" s="56" t="s">
        <v>200</v>
      </c>
    </row>
    <row r="412" spans="1:5">
      <c r="A412" s="213" t="s">
        <v>198</v>
      </c>
      <c r="B412" s="213" t="s">
        <v>199</v>
      </c>
      <c r="C412" s="213" t="s">
        <v>642</v>
      </c>
      <c r="D412" s="56">
        <v>2</v>
      </c>
      <c r="E412" s="56" t="s">
        <v>200</v>
      </c>
    </row>
    <row r="413" spans="1:5">
      <c r="A413" s="213" t="s">
        <v>198</v>
      </c>
      <c r="B413" s="213" t="s">
        <v>199</v>
      </c>
      <c r="C413" s="213" t="s">
        <v>643</v>
      </c>
      <c r="D413" s="56">
        <v>2</v>
      </c>
      <c r="E413" s="56" t="s">
        <v>200</v>
      </c>
    </row>
    <row r="414" spans="1:5">
      <c r="A414" s="213" t="s">
        <v>198</v>
      </c>
      <c r="B414" s="213" t="s">
        <v>199</v>
      </c>
      <c r="C414" s="213" t="s">
        <v>644</v>
      </c>
      <c r="D414" s="56">
        <v>1</v>
      </c>
      <c r="E414" s="56" t="s">
        <v>200</v>
      </c>
    </row>
    <row r="415" spans="1:5">
      <c r="A415" s="213" t="s">
        <v>198</v>
      </c>
      <c r="B415" s="213" t="s">
        <v>199</v>
      </c>
      <c r="C415" s="213" t="s">
        <v>645</v>
      </c>
      <c r="D415" s="56">
        <v>2</v>
      </c>
      <c r="E415" s="56" t="s">
        <v>206</v>
      </c>
    </row>
    <row r="416" spans="1:5">
      <c r="A416" s="213" t="s">
        <v>198</v>
      </c>
      <c r="B416" s="213" t="s">
        <v>199</v>
      </c>
      <c r="C416" s="213" t="s">
        <v>646</v>
      </c>
      <c r="D416" s="56">
        <v>2</v>
      </c>
      <c r="E416" s="56" t="s">
        <v>200</v>
      </c>
    </row>
    <row r="417" spans="1:5">
      <c r="A417" s="213" t="s">
        <v>198</v>
      </c>
      <c r="B417" s="213" t="s">
        <v>199</v>
      </c>
      <c r="C417" s="213" t="s">
        <v>647</v>
      </c>
      <c r="D417" s="56">
        <v>2</v>
      </c>
      <c r="E417" s="56" t="s">
        <v>200</v>
      </c>
    </row>
    <row r="418" spans="1:5">
      <c r="A418" s="213" t="s">
        <v>198</v>
      </c>
      <c r="B418" s="213" t="s">
        <v>199</v>
      </c>
      <c r="C418" s="213" t="s">
        <v>648</v>
      </c>
      <c r="D418" s="56">
        <v>1</v>
      </c>
      <c r="E418" s="56" t="s">
        <v>206</v>
      </c>
    </row>
    <row r="419" spans="1:5">
      <c r="A419" s="213" t="s">
        <v>198</v>
      </c>
      <c r="B419" s="213" t="s">
        <v>199</v>
      </c>
      <c r="C419" s="213" t="s">
        <v>649</v>
      </c>
      <c r="D419" s="56">
        <v>2</v>
      </c>
      <c r="E419" s="56" t="s">
        <v>200</v>
      </c>
    </row>
    <row r="420" spans="1:5">
      <c r="A420" s="213" t="s">
        <v>198</v>
      </c>
      <c r="B420" s="213" t="s">
        <v>199</v>
      </c>
      <c r="C420" s="213" t="s">
        <v>650</v>
      </c>
      <c r="D420" s="56">
        <v>1</v>
      </c>
      <c r="E420" s="56" t="s">
        <v>200</v>
      </c>
    </row>
    <row r="421" spans="1:5">
      <c r="A421" s="213" t="s">
        <v>198</v>
      </c>
      <c r="B421" s="213" t="s">
        <v>199</v>
      </c>
      <c r="C421" s="213" t="s">
        <v>651</v>
      </c>
      <c r="D421" s="56">
        <v>1</v>
      </c>
      <c r="E421" s="56" t="s">
        <v>58</v>
      </c>
    </row>
    <row r="422" spans="1:5">
      <c r="A422" s="213" t="s">
        <v>198</v>
      </c>
      <c r="B422" s="213" t="s">
        <v>199</v>
      </c>
      <c r="C422" s="213" t="s">
        <v>652</v>
      </c>
      <c r="D422" s="56">
        <v>2</v>
      </c>
      <c r="E422" s="56" t="s">
        <v>200</v>
      </c>
    </row>
    <row r="423" spans="1:5">
      <c r="A423" s="213" t="s">
        <v>198</v>
      </c>
      <c r="B423" s="213" t="s">
        <v>199</v>
      </c>
      <c r="C423" s="213" t="s">
        <v>653</v>
      </c>
      <c r="D423" s="56">
        <v>2</v>
      </c>
      <c r="E423" s="56" t="s">
        <v>200</v>
      </c>
    </row>
    <row r="424" spans="1:5">
      <c r="A424" s="213" t="s">
        <v>198</v>
      </c>
      <c r="B424" s="213" t="s">
        <v>199</v>
      </c>
      <c r="C424" s="213" t="s">
        <v>654</v>
      </c>
      <c r="D424" s="56">
        <v>1</v>
      </c>
      <c r="E424" s="56" t="s">
        <v>206</v>
      </c>
    </row>
    <row r="425" spans="1:5">
      <c r="A425" s="213" t="s">
        <v>198</v>
      </c>
      <c r="B425" s="213" t="s">
        <v>199</v>
      </c>
      <c r="C425" s="213" t="s">
        <v>655</v>
      </c>
      <c r="D425" s="56">
        <v>1</v>
      </c>
      <c r="E425" s="56" t="s">
        <v>58</v>
      </c>
    </row>
    <row r="426" spans="1:5">
      <c r="A426" s="213" t="s">
        <v>198</v>
      </c>
      <c r="B426" s="213" t="s">
        <v>199</v>
      </c>
      <c r="C426" s="213" t="s">
        <v>656</v>
      </c>
      <c r="D426" s="56">
        <v>2</v>
      </c>
      <c r="E426" s="56" t="s">
        <v>200</v>
      </c>
    </row>
    <row r="427" spans="1:5">
      <c r="A427" s="213" t="s">
        <v>198</v>
      </c>
      <c r="B427" s="213" t="s">
        <v>199</v>
      </c>
      <c r="C427" s="213" t="s">
        <v>657</v>
      </c>
      <c r="D427" s="56">
        <v>2</v>
      </c>
      <c r="E427" s="56" t="s">
        <v>200</v>
      </c>
    </row>
    <row r="428" spans="1:5">
      <c r="A428" s="213" t="s">
        <v>198</v>
      </c>
      <c r="B428" s="213" t="s">
        <v>199</v>
      </c>
      <c r="C428" s="213" t="s">
        <v>658</v>
      </c>
      <c r="D428" s="56">
        <v>1</v>
      </c>
      <c r="E428" s="56" t="s">
        <v>58</v>
      </c>
    </row>
    <row r="429" spans="1:5">
      <c r="A429" s="213" t="s">
        <v>198</v>
      </c>
      <c r="B429" s="213" t="s">
        <v>199</v>
      </c>
      <c r="C429" s="213" t="s">
        <v>659</v>
      </c>
      <c r="D429" s="56">
        <v>2</v>
      </c>
      <c r="E429" s="56" t="s">
        <v>200</v>
      </c>
    </row>
    <row r="430" spans="1:5">
      <c r="A430" s="213" t="s">
        <v>198</v>
      </c>
      <c r="B430" s="213" t="s">
        <v>199</v>
      </c>
      <c r="C430" s="213" t="s">
        <v>660</v>
      </c>
      <c r="D430" s="56">
        <v>1</v>
      </c>
      <c r="E430" s="56" t="s">
        <v>58</v>
      </c>
    </row>
    <row r="431" spans="1:5">
      <c r="A431" s="213" t="s">
        <v>198</v>
      </c>
      <c r="B431" s="213" t="s">
        <v>199</v>
      </c>
      <c r="C431" s="213" t="s">
        <v>661</v>
      </c>
      <c r="D431" s="56">
        <v>2</v>
      </c>
      <c r="E431" s="56" t="s">
        <v>200</v>
      </c>
    </row>
    <row r="432" spans="1:5">
      <c r="A432" s="213" t="s">
        <v>198</v>
      </c>
      <c r="B432" s="213" t="s">
        <v>199</v>
      </c>
      <c r="C432" s="213" t="s">
        <v>662</v>
      </c>
      <c r="D432" s="56">
        <v>1</v>
      </c>
      <c r="E432" s="56" t="s">
        <v>58</v>
      </c>
    </row>
    <row r="433" spans="1:5">
      <c r="A433" s="213" t="s">
        <v>198</v>
      </c>
      <c r="B433" s="213" t="s">
        <v>199</v>
      </c>
      <c r="C433" s="213" t="s">
        <v>663</v>
      </c>
      <c r="D433" s="56">
        <v>1</v>
      </c>
      <c r="E433" s="56" t="s">
        <v>58</v>
      </c>
    </row>
    <row r="434" spans="1:5">
      <c r="A434" s="213" t="s">
        <v>198</v>
      </c>
      <c r="B434" s="213" t="s">
        <v>199</v>
      </c>
      <c r="C434" s="213" t="s">
        <v>664</v>
      </c>
      <c r="D434" s="56">
        <v>2</v>
      </c>
      <c r="E434" s="56" t="s">
        <v>200</v>
      </c>
    </row>
    <row r="435" spans="1:5">
      <c r="A435" s="213" t="s">
        <v>198</v>
      </c>
      <c r="B435" s="213" t="s">
        <v>199</v>
      </c>
      <c r="C435" s="213" t="s">
        <v>665</v>
      </c>
      <c r="D435" s="56">
        <v>2</v>
      </c>
      <c r="E435" s="56" t="s">
        <v>200</v>
      </c>
    </row>
    <row r="436" spans="1:5">
      <c r="A436" s="213" t="s">
        <v>198</v>
      </c>
      <c r="B436" s="213" t="s">
        <v>199</v>
      </c>
      <c r="C436" s="213" t="s">
        <v>666</v>
      </c>
      <c r="D436" s="56">
        <v>1</v>
      </c>
      <c r="E436" s="56" t="s">
        <v>200</v>
      </c>
    </row>
    <row r="437" spans="1:5">
      <c r="A437" s="213" t="s">
        <v>198</v>
      </c>
      <c r="B437" s="213" t="s">
        <v>199</v>
      </c>
      <c r="C437" s="213" t="s">
        <v>667</v>
      </c>
      <c r="D437" s="56">
        <v>2</v>
      </c>
      <c r="E437" s="56" t="s">
        <v>200</v>
      </c>
    </row>
    <row r="438" spans="1:5">
      <c r="A438" s="213" t="s">
        <v>198</v>
      </c>
      <c r="B438" s="213" t="s">
        <v>199</v>
      </c>
      <c r="C438" s="213" t="s">
        <v>668</v>
      </c>
      <c r="D438" s="56">
        <v>2</v>
      </c>
      <c r="E438" s="56" t="s">
        <v>200</v>
      </c>
    </row>
    <row r="439" spans="1:5">
      <c r="A439" s="213" t="s">
        <v>198</v>
      </c>
      <c r="B439" s="213" t="s">
        <v>199</v>
      </c>
      <c r="C439" s="213" t="s">
        <v>669</v>
      </c>
      <c r="D439" s="56">
        <v>2</v>
      </c>
      <c r="E439" s="56" t="s">
        <v>200</v>
      </c>
    </row>
    <row r="440" spans="1:5">
      <c r="A440" s="213" t="s">
        <v>198</v>
      </c>
      <c r="B440" s="213" t="s">
        <v>199</v>
      </c>
      <c r="C440" s="213" t="s">
        <v>670</v>
      </c>
      <c r="D440" s="56">
        <v>2</v>
      </c>
      <c r="E440" s="56" t="s">
        <v>200</v>
      </c>
    </row>
    <row r="441" spans="1:5">
      <c r="A441" s="213" t="s">
        <v>198</v>
      </c>
      <c r="B441" s="213" t="s">
        <v>199</v>
      </c>
      <c r="C441" s="213" t="s">
        <v>671</v>
      </c>
      <c r="D441" s="56">
        <v>2</v>
      </c>
      <c r="E441" s="56" t="s">
        <v>200</v>
      </c>
    </row>
    <row r="442" spans="1:5">
      <c r="A442" s="213" t="s">
        <v>198</v>
      </c>
      <c r="B442" s="213" t="s">
        <v>199</v>
      </c>
      <c r="C442" s="213" t="s">
        <v>672</v>
      </c>
      <c r="D442" s="56">
        <v>2</v>
      </c>
      <c r="E442" s="56" t="s">
        <v>200</v>
      </c>
    </row>
    <row r="443" spans="1:5">
      <c r="A443" s="213" t="s">
        <v>198</v>
      </c>
      <c r="B443" s="213" t="s">
        <v>199</v>
      </c>
      <c r="C443" s="213" t="s">
        <v>673</v>
      </c>
      <c r="D443" s="56">
        <v>2</v>
      </c>
      <c r="E443" s="56" t="s">
        <v>200</v>
      </c>
    </row>
    <row r="444" spans="1:5">
      <c r="A444" s="213" t="s">
        <v>198</v>
      </c>
      <c r="B444" s="213" t="s">
        <v>199</v>
      </c>
      <c r="C444" s="213" t="s">
        <v>674</v>
      </c>
      <c r="D444" s="56">
        <v>2</v>
      </c>
      <c r="E444" s="56" t="s">
        <v>200</v>
      </c>
    </row>
    <row r="445" spans="1:5">
      <c r="A445" s="213" t="s">
        <v>198</v>
      </c>
      <c r="B445" s="213" t="s">
        <v>199</v>
      </c>
      <c r="C445" s="213" t="s">
        <v>675</v>
      </c>
      <c r="D445" s="56">
        <v>1</v>
      </c>
      <c r="E445" s="56" t="s">
        <v>200</v>
      </c>
    </row>
    <row r="446" spans="1:5">
      <c r="A446" s="213" t="s">
        <v>198</v>
      </c>
      <c r="B446" s="213" t="s">
        <v>199</v>
      </c>
      <c r="C446" s="213" t="s">
        <v>676</v>
      </c>
      <c r="D446" s="56">
        <v>1</v>
      </c>
      <c r="E446" s="56" t="s">
        <v>206</v>
      </c>
    </row>
    <row r="447" spans="1:5">
      <c r="A447" s="213" t="s">
        <v>198</v>
      </c>
      <c r="B447" s="213" t="s">
        <v>199</v>
      </c>
      <c r="C447" s="213" t="s">
        <v>677</v>
      </c>
      <c r="D447" s="56">
        <v>1</v>
      </c>
      <c r="E447" s="56" t="s">
        <v>58</v>
      </c>
    </row>
    <row r="448" spans="1:5">
      <c r="A448" s="213" t="s">
        <v>198</v>
      </c>
      <c r="B448" s="213" t="s">
        <v>199</v>
      </c>
      <c r="C448" s="213" t="s">
        <v>678</v>
      </c>
      <c r="D448" s="56">
        <v>2</v>
      </c>
      <c r="E448" s="56" t="s">
        <v>200</v>
      </c>
    </row>
    <row r="449" spans="1:5">
      <c r="A449" s="213" t="s">
        <v>198</v>
      </c>
      <c r="B449" s="213" t="s">
        <v>199</v>
      </c>
      <c r="C449" s="213" t="s">
        <v>679</v>
      </c>
      <c r="D449" s="56">
        <v>2</v>
      </c>
      <c r="E449" s="56" t="s">
        <v>200</v>
      </c>
    </row>
    <row r="450" spans="1:5">
      <c r="A450" s="213" t="s">
        <v>198</v>
      </c>
      <c r="B450" s="213" t="s">
        <v>199</v>
      </c>
      <c r="C450" s="213" t="s">
        <v>680</v>
      </c>
      <c r="D450" s="56">
        <v>2</v>
      </c>
      <c r="E450" s="56" t="s">
        <v>200</v>
      </c>
    </row>
    <row r="451" spans="1:5">
      <c r="A451" s="213" t="s">
        <v>198</v>
      </c>
      <c r="B451" s="213" t="s">
        <v>199</v>
      </c>
      <c r="C451" s="213" t="s">
        <v>681</v>
      </c>
      <c r="D451" s="56">
        <v>1</v>
      </c>
      <c r="E451" s="56" t="s">
        <v>58</v>
      </c>
    </row>
    <row r="452" spans="1:5">
      <c r="A452" s="213" t="s">
        <v>198</v>
      </c>
      <c r="B452" s="213" t="s">
        <v>199</v>
      </c>
      <c r="C452" s="213" t="s">
        <v>682</v>
      </c>
      <c r="D452" s="56">
        <v>2</v>
      </c>
      <c r="E452" s="56" t="s">
        <v>200</v>
      </c>
    </row>
    <row r="453" spans="1:5">
      <c r="A453" s="213" t="s">
        <v>198</v>
      </c>
      <c r="B453" s="213" t="s">
        <v>199</v>
      </c>
      <c r="C453" s="213" t="s">
        <v>683</v>
      </c>
      <c r="D453" s="56">
        <v>1</v>
      </c>
      <c r="E453" s="56" t="s">
        <v>58</v>
      </c>
    </row>
    <row r="454" spans="1:5">
      <c r="A454" s="213" t="s">
        <v>198</v>
      </c>
      <c r="B454" s="213" t="s">
        <v>199</v>
      </c>
      <c r="C454" s="213" t="s">
        <v>684</v>
      </c>
      <c r="D454" s="56">
        <v>2</v>
      </c>
      <c r="E454" s="56" t="s">
        <v>200</v>
      </c>
    </row>
    <row r="455" spans="1:5">
      <c r="A455" s="213" t="s">
        <v>198</v>
      </c>
      <c r="B455" s="213" t="s">
        <v>199</v>
      </c>
      <c r="C455" s="213" t="s">
        <v>685</v>
      </c>
      <c r="D455" s="56">
        <v>2</v>
      </c>
      <c r="E455" s="56" t="s">
        <v>200</v>
      </c>
    </row>
    <row r="456" spans="1:5">
      <c r="A456" s="213" t="s">
        <v>198</v>
      </c>
      <c r="B456" s="213" t="s">
        <v>199</v>
      </c>
      <c r="C456" s="213" t="s">
        <v>686</v>
      </c>
      <c r="D456" s="56">
        <v>2</v>
      </c>
      <c r="E456" s="56" t="s">
        <v>200</v>
      </c>
    </row>
    <row r="457" spans="1:5">
      <c r="A457" s="213" t="s">
        <v>198</v>
      </c>
      <c r="B457" s="213" t="s">
        <v>199</v>
      </c>
      <c r="C457" s="213" t="s">
        <v>687</v>
      </c>
      <c r="D457" s="56">
        <v>1</v>
      </c>
      <c r="E457" s="56" t="s">
        <v>200</v>
      </c>
    </row>
    <row r="458" spans="1:5">
      <c r="A458" s="213" t="s">
        <v>198</v>
      </c>
      <c r="B458" s="213" t="s">
        <v>199</v>
      </c>
      <c r="C458" s="213" t="s">
        <v>688</v>
      </c>
      <c r="D458" s="56">
        <v>1</v>
      </c>
      <c r="E458" s="56" t="s">
        <v>58</v>
      </c>
    </row>
    <row r="459" spans="1:5">
      <c r="A459" s="213" t="s">
        <v>198</v>
      </c>
      <c r="B459" s="213" t="s">
        <v>199</v>
      </c>
      <c r="C459" s="213" t="s">
        <v>689</v>
      </c>
      <c r="D459" s="56">
        <v>2</v>
      </c>
      <c r="E459" s="56" t="s">
        <v>200</v>
      </c>
    </row>
    <row r="460" spans="1:5">
      <c r="A460" s="213" t="s">
        <v>198</v>
      </c>
      <c r="B460" s="213" t="s">
        <v>199</v>
      </c>
      <c r="C460" s="213" t="s">
        <v>690</v>
      </c>
      <c r="D460" s="56">
        <v>1</v>
      </c>
      <c r="E460" s="56" t="s">
        <v>200</v>
      </c>
    </row>
    <row r="461" spans="1:5">
      <c r="A461" s="213" t="s">
        <v>198</v>
      </c>
      <c r="B461" s="213" t="s">
        <v>199</v>
      </c>
      <c r="C461" s="213" t="s">
        <v>691</v>
      </c>
      <c r="D461" s="56">
        <v>2</v>
      </c>
      <c r="E461" s="56" t="s">
        <v>200</v>
      </c>
    </row>
    <row r="462" spans="1:5">
      <c r="A462" s="213" t="s">
        <v>198</v>
      </c>
      <c r="B462" s="213" t="s">
        <v>199</v>
      </c>
      <c r="C462" s="213" t="s">
        <v>692</v>
      </c>
      <c r="D462" s="56">
        <v>1</v>
      </c>
      <c r="E462" s="56" t="s">
        <v>58</v>
      </c>
    </row>
    <row r="463" spans="1:5">
      <c r="A463" s="213" t="s">
        <v>198</v>
      </c>
      <c r="B463" s="213" t="s">
        <v>199</v>
      </c>
      <c r="C463" s="213" t="s">
        <v>693</v>
      </c>
      <c r="D463" s="56">
        <v>2</v>
      </c>
      <c r="E463" s="56" t="s">
        <v>200</v>
      </c>
    </row>
    <row r="464" spans="1:5">
      <c r="A464" s="213" t="s">
        <v>198</v>
      </c>
      <c r="B464" s="213" t="s">
        <v>199</v>
      </c>
      <c r="C464" s="213" t="s">
        <v>694</v>
      </c>
      <c r="D464" s="56">
        <v>2</v>
      </c>
      <c r="E464" s="56" t="s">
        <v>200</v>
      </c>
    </row>
    <row r="465" spans="1:5">
      <c r="A465" s="213" t="s">
        <v>198</v>
      </c>
      <c r="B465" s="213" t="s">
        <v>199</v>
      </c>
      <c r="C465" s="213" t="s">
        <v>695</v>
      </c>
      <c r="D465" s="56">
        <v>2</v>
      </c>
      <c r="E465" s="56" t="s">
        <v>206</v>
      </c>
    </row>
    <row r="466" spans="1:5">
      <c r="A466" s="213" t="s">
        <v>198</v>
      </c>
      <c r="B466" s="213" t="s">
        <v>199</v>
      </c>
      <c r="C466" s="213" t="s">
        <v>696</v>
      </c>
      <c r="D466" s="56">
        <v>2</v>
      </c>
      <c r="E466" s="56" t="s">
        <v>200</v>
      </c>
    </row>
    <row r="467" spans="1:5">
      <c r="A467" s="213" t="s">
        <v>198</v>
      </c>
      <c r="B467" s="213" t="s">
        <v>199</v>
      </c>
      <c r="C467" s="213" t="s">
        <v>697</v>
      </c>
      <c r="D467" s="56">
        <v>2</v>
      </c>
      <c r="E467" s="56" t="s">
        <v>200</v>
      </c>
    </row>
    <row r="468" spans="1:5">
      <c r="A468" s="213" t="s">
        <v>198</v>
      </c>
      <c r="B468" s="213" t="s">
        <v>199</v>
      </c>
      <c r="C468" s="213" t="s">
        <v>698</v>
      </c>
      <c r="D468" s="56">
        <v>2</v>
      </c>
      <c r="E468" s="56" t="s">
        <v>200</v>
      </c>
    </row>
    <row r="469" spans="1:5">
      <c r="A469" s="213" t="s">
        <v>198</v>
      </c>
      <c r="B469" s="213" t="s">
        <v>199</v>
      </c>
      <c r="C469" s="213" t="s">
        <v>699</v>
      </c>
      <c r="D469" s="56">
        <v>2</v>
      </c>
      <c r="E469" s="56" t="s">
        <v>200</v>
      </c>
    </row>
    <row r="470" spans="1:5">
      <c r="A470" s="213" t="s">
        <v>198</v>
      </c>
      <c r="B470" s="213" t="s">
        <v>199</v>
      </c>
      <c r="C470" s="213" t="s">
        <v>700</v>
      </c>
      <c r="D470" s="56">
        <v>1</v>
      </c>
      <c r="E470" s="56" t="s">
        <v>58</v>
      </c>
    </row>
    <row r="471" spans="1:5">
      <c r="A471" s="213" t="s">
        <v>198</v>
      </c>
      <c r="B471" s="213" t="s">
        <v>199</v>
      </c>
      <c r="C471" s="213" t="s">
        <v>701</v>
      </c>
      <c r="D471" s="56">
        <v>2</v>
      </c>
      <c r="E471" s="56" t="s">
        <v>200</v>
      </c>
    </row>
    <row r="472" spans="1:5">
      <c r="A472" s="213" t="s">
        <v>198</v>
      </c>
      <c r="B472" s="213" t="s">
        <v>199</v>
      </c>
      <c r="C472" s="213" t="s">
        <v>702</v>
      </c>
      <c r="D472" s="56">
        <v>2</v>
      </c>
      <c r="E472" s="56" t="s">
        <v>200</v>
      </c>
    </row>
    <row r="473" spans="1:5">
      <c r="A473" s="213" t="s">
        <v>198</v>
      </c>
      <c r="B473" s="213" t="s">
        <v>199</v>
      </c>
      <c r="C473" s="213" t="s">
        <v>703</v>
      </c>
      <c r="D473" s="56">
        <v>2</v>
      </c>
      <c r="E473" s="56" t="s">
        <v>200</v>
      </c>
    </row>
    <row r="474" spans="1:5">
      <c r="A474" s="213" t="s">
        <v>198</v>
      </c>
      <c r="B474" s="213" t="s">
        <v>199</v>
      </c>
      <c r="C474" s="213" t="s">
        <v>704</v>
      </c>
      <c r="D474" s="56">
        <v>2</v>
      </c>
      <c r="E474" s="56" t="s">
        <v>200</v>
      </c>
    </row>
    <row r="475" spans="1:5">
      <c r="A475" s="213" t="s">
        <v>198</v>
      </c>
      <c r="B475" s="213" t="s">
        <v>199</v>
      </c>
      <c r="C475" s="213" t="s">
        <v>705</v>
      </c>
      <c r="D475" s="56">
        <v>2</v>
      </c>
      <c r="E475" s="56" t="s">
        <v>206</v>
      </c>
    </row>
    <row r="476" spans="1:5">
      <c r="A476" s="213" t="s">
        <v>198</v>
      </c>
      <c r="B476" s="213" t="s">
        <v>199</v>
      </c>
      <c r="C476" s="213" t="s">
        <v>706</v>
      </c>
      <c r="D476" s="56">
        <v>1</v>
      </c>
      <c r="E476" s="56" t="s">
        <v>58</v>
      </c>
    </row>
    <row r="477" spans="1:5">
      <c r="A477" s="213" t="s">
        <v>198</v>
      </c>
      <c r="B477" s="213" t="s">
        <v>199</v>
      </c>
      <c r="C477" s="213" t="s">
        <v>707</v>
      </c>
      <c r="D477" s="56">
        <v>2</v>
      </c>
      <c r="E477" s="56" t="s">
        <v>200</v>
      </c>
    </row>
    <row r="478" spans="1:5">
      <c r="A478" s="213" t="s">
        <v>198</v>
      </c>
      <c r="B478" s="213" t="s">
        <v>199</v>
      </c>
      <c r="C478" s="213" t="s">
        <v>708</v>
      </c>
      <c r="D478" s="56">
        <v>1</v>
      </c>
      <c r="E478" s="56" t="s">
        <v>200</v>
      </c>
    </row>
    <row r="479" spans="1:5">
      <c r="A479" s="213" t="s">
        <v>198</v>
      </c>
      <c r="B479" s="213" t="s">
        <v>199</v>
      </c>
      <c r="C479" s="213" t="s">
        <v>709</v>
      </c>
      <c r="D479" s="56">
        <v>2</v>
      </c>
      <c r="E479" s="56" t="s">
        <v>200</v>
      </c>
    </row>
    <row r="480" spans="1:5">
      <c r="A480" s="213" t="s">
        <v>198</v>
      </c>
      <c r="B480" s="213" t="s">
        <v>199</v>
      </c>
      <c r="C480" s="213" t="s">
        <v>710</v>
      </c>
      <c r="D480" s="56">
        <v>2</v>
      </c>
      <c r="E480" s="56" t="s">
        <v>200</v>
      </c>
    </row>
    <row r="481" spans="1:5">
      <c r="A481" s="213" t="s">
        <v>198</v>
      </c>
      <c r="B481" s="213" t="s">
        <v>199</v>
      </c>
      <c r="C481" s="213" t="s">
        <v>711</v>
      </c>
      <c r="D481" s="56">
        <v>2</v>
      </c>
      <c r="E481" s="56" t="s">
        <v>200</v>
      </c>
    </row>
    <row r="482" spans="1:5">
      <c r="A482" s="213" t="s">
        <v>198</v>
      </c>
      <c r="B482" s="213" t="s">
        <v>199</v>
      </c>
      <c r="C482" s="213" t="s">
        <v>712</v>
      </c>
      <c r="D482" s="56">
        <v>2</v>
      </c>
      <c r="E482" s="56" t="s">
        <v>200</v>
      </c>
    </row>
    <row r="483" spans="1:5">
      <c r="A483" s="213" t="s">
        <v>198</v>
      </c>
      <c r="B483" s="213" t="s">
        <v>199</v>
      </c>
      <c r="C483" s="213" t="s">
        <v>713</v>
      </c>
      <c r="D483" s="56">
        <v>2</v>
      </c>
      <c r="E483" s="56" t="s">
        <v>200</v>
      </c>
    </row>
    <row r="484" spans="1:5">
      <c r="A484" s="213" t="s">
        <v>198</v>
      </c>
      <c r="B484" s="213" t="s">
        <v>199</v>
      </c>
      <c r="C484" s="213" t="s">
        <v>714</v>
      </c>
      <c r="D484" s="56">
        <v>2</v>
      </c>
      <c r="E484" s="56" t="s">
        <v>200</v>
      </c>
    </row>
    <row r="485" spans="1:5">
      <c r="A485" s="213" t="s">
        <v>198</v>
      </c>
      <c r="B485" s="213" t="s">
        <v>199</v>
      </c>
      <c r="C485" s="213" t="s">
        <v>715</v>
      </c>
      <c r="D485" s="56">
        <v>1</v>
      </c>
      <c r="E485" s="56" t="s">
        <v>200</v>
      </c>
    </row>
    <row r="486" spans="1:5">
      <c r="A486" s="213" t="s">
        <v>198</v>
      </c>
      <c r="B486" s="213" t="s">
        <v>199</v>
      </c>
      <c r="C486" s="213" t="s">
        <v>716</v>
      </c>
      <c r="D486" s="56">
        <v>2</v>
      </c>
      <c r="E486" s="56" t="s">
        <v>200</v>
      </c>
    </row>
    <row r="487" spans="1:5">
      <c r="A487" s="213" t="s">
        <v>198</v>
      </c>
      <c r="B487" s="213" t="s">
        <v>199</v>
      </c>
      <c r="C487" s="213" t="s">
        <v>717</v>
      </c>
      <c r="D487" s="56">
        <v>1</v>
      </c>
      <c r="E487" s="56" t="s">
        <v>200</v>
      </c>
    </row>
    <row r="488" spans="1:5">
      <c r="A488" s="213" t="s">
        <v>198</v>
      </c>
      <c r="B488" s="213" t="s">
        <v>199</v>
      </c>
      <c r="C488" s="213" t="s">
        <v>718</v>
      </c>
      <c r="D488" s="56">
        <v>1</v>
      </c>
      <c r="E488" s="56" t="s">
        <v>200</v>
      </c>
    </row>
    <row r="489" spans="1:5">
      <c r="A489" s="213" t="s">
        <v>198</v>
      </c>
      <c r="B489" s="213" t="s">
        <v>199</v>
      </c>
      <c r="C489" s="213" t="s">
        <v>719</v>
      </c>
      <c r="D489" s="56">
        <v>2</v>
      </c>
      <c r="E489" s="56" t="s">
        <v>200</v>
      </c>
    </row>
    <row r="490" spans="1:5">
      <c r="A490" s="213" t="s">
        <v>198</v>
      </c>
      <c r="B490" s="213" t="s">
        <v>199</v>
      </c>
      <c r="C490" s="213" t="s">
        <v>720</v>
      </c>
      <c r="D490" s="56">
        <v>1</v>
      </c>
      <c r="E490" s="56" t="s">
        <v>58</v>
      </c>
    </row>
    <row r="491" spans="1:5">
      <c r="A491" s="213" t="s">
        <v>198</v>
      </c>
      <c r="B491" s="213" t="s">
        <v>199</v>
      </c>
      <c r="C491" s="213" t="s">
        <v>721</v>
      </c>
      <c r="D491" s="56">
        <v>1</v>
      </c>
      <c r="E491" s="56" t="s">
        <v>58</v>
      </c>
    </row>
    <row r="492" spans="1:5">
      <c r="A492" s="213" t="s">
        <v>198</v>
      </c>
      <c r="B492" s="213" t="s">
        <v>199</v>
      </c>
      <c r="C492" s="213" t="s">
        <v>722</v>
      </c>
      <c r="D492" s="56">
        <v>1</v>
      </c>
      <c r="E492" s="56" t="s">
        <v>200</v>
      </c>
    </row>
    <row r="493" spans="1:5">
      <c r="A493" s="213" t="s">
        <v>198</v>
      </c>
      <c r="B493" s="213" t="s">
        <v>199</v>
      </c>
      <c r="C493" s="213" t="s">
        <v>723</v>
      </c>
      <c r="D493" s="56">
        <v>2</v>
      </c>
      <c r="E493" s="56" t="s">
        <v>200</v>
      </c>
    </row>
    <row r="494" spans="1:5">
      <c r="A494" s="213" t="s">
        <v>198</v>
      </c>
      <c r="B494" s="213" t="s">
        <v>199</v>
      </c>
      <c r="C494" s="213" t="s">
        <v>724</v>
      </c>
      <c r="D494" s="56">
        <v>1</v>
      </c>
      <c r="E494" s="56" t="s">
        <v>206</v>
      </c>
    </row>
    <row r="495" spans="1:5">
      <c r="A495" s="213" t="s">
        <v>198</v>
      </c>
      <c r="B495" s="213" t="s">
        <v>199</v>
      </c>
      <c r="C495" s="213" t="s">
        <v>725</v>
      </c>
      <c r="D495" s="56">
        <v>1</v>
      </c>
      <c r="E495" s="56" t="s">
        <v>206</v>
      </c>
    </row>
    <row r="496" spans="1:5">
      <c r="A496" s="213" t="s">
        <v>198</v>
      </c>
      <c r="B496" s="213" t="s">
        <v>199</v>
      </c>
      <c r="C496" s="213" t="s">
        <v>726</v>
      </c>
      <c r="D496" s="56">
        <v>2</v>
      </c>
      <c r="E496" s="56" t="s">
        <v>200</v>
      </c>
    </row>
    <row r="497" spans="1:5">
      <c r="A497" s="213" t="s">
        <v>198</v>
      </c>
      <c r="B497" s="213" t="s">
        <v>199</v>
      </c>
      <c r="C497" s="213" t="s">
        <v>727</v>
      </c>
      <c r="D497" s="56">
        <v>2</v>
      </c>
      <c r="E497" s="56" t="s">
        <v>200</v>
      </c>
    </row>
    <row r="498" spans="1:5">
      <c r="A498" s="213" t="s">
        <v>198</v>
      </c>
      <c r="B498" s="213" t="s">
        <v>199</v>
      </c>
      <c r="C498" s="213" t="s">
        <v>728</v>
      </c>
      <c r="D498" s="56">
        <v>1</v>
      </c>
      <c r="E498" s="56" t="s">
        <v>58</v>
      </c>
    </row>
    <row r="499" spans="1:5">
      <c r="A499" s="213" t="s">
        <v>198</v>
      </c>
      <c r="B499" s="213" t="s">
        <v>199</v>
      </c>
      <c r="C499" s="213" t="s">
        <v>729</v>
      </c>
      <c r="D499" s="56">
        <v>2</v>
      </c>
      <c r="E499" s="56" t="s">
        <v>200</v>
      </c>
    </row>
    <row r="500" spans="1:5">
      <c r="A500" s="213" t="s">
        <v>198</v>
      </c>
      <c r="B500" s="213" t="s">
        <v>199</v>
      </c>
      <c r="C500" s="213" t="s">
        <v>730</v>
      </c>
      <c r="D500" s="56">
        <v>2</v>
      </c>
      <c r="E500" s="56" t="s">
        <v>200</v>
      </c>
    </row>
    <row r="501" spans="1:5">
      <c r="A501" s="213" t="s">
        <v>198</v>
      </c>
      <c r="B501" s="213" t="s">
        <v>199</v>
      </c>
      <c r="C501" s="213" t="s">
        <v>731</v>
      </c>
      <c r="D501" s="56">
        <v>2</v>
      </c>
      <c r="E501" s="56" t="s">
        <v>200</v>
      </c>
    </row>
    <row r="502" spans="1:5">
      <c r="A502" s="213" t="s">
        <v>198</v>
      </c>
      <c r="B502" s="213" t="s">
        <v>199</v>
      </c>
      <c r="C502" s="213" t="s">
        <v>732</v>
      </c>
      <c r="D502" s="56">
        <v>1</v>
      </c>
      <c r="E502" s="56" t="s">
        <v>200</v>
      </c>
    </row>
    <row r="503" spans="1:5">
      <c r="A503" s="213" t="s">
        <v>198</v>
      </c>
      <c r="B503" s="213" t="s">
        <v>199</v>
      </c>
      <c r="C503" s="213" t="s">
        <v>733</v>
      </c>
      <c r="D503" s="56">
        <v>2</v>
      </c>
      <c r="E503" s="56" t="s">
        <v>200</v>
      </c>
    </row>
    <row r="504" spans="1:5">
      <c r="A504" s="213" t="s">
        <v>198</v>
      </c>
      <c r="B504" s="213" t="s">
        <v>199</v>
      </c>
      <c r="C504" s="213" t="s">
        <v>734</v>
      </c>
      <c r="D504" s="56">
        <v>2</v>
      </c>
      <c r="E504" s="56" t="s">
        <v>200</v>
      </c>
    </row>
    <row r="505" spans="1:5">
      <c r="A505" s="213" t="s">
        <v>198</v>
      </c>
      <c r="B505" s="213" t="s">
        <v>199</v>
      </c>
      <c r="C505" s="213" t="s">
        <v>735</v>
      </c>
      <c r="D505" s="56">
        <v>1</v>
      </c>
      <c r="E505" s="56" t="s">
        <v>206</v>
      </c>
    </row>
    <row r="506" spans="1:5">
      <c r="A506" s="213" t="s">
        <v>198</v>
      </c>
      <c r="B506" s="213" t="s">
        <v>199</v>
      </c>
      <c r="C506" s="213" t="s">
        <v>736</v>
      </c>
      <c r="D506" s="56">
        <v>1</v>
      </c>
      <c r="E506" s="56" t="s">
        <v>58</v>
      </c>
    </row>
    <row r="507" spans="1:5">
      <c r="A507" s="213" t="s">
        <v>198</v>
      </c>
      <c r="B507" s="213" t="s">
        <v>199</v>
      </c>
      <c r="C507" s="213" t="s">
        <v>737</v>
      </c>
      <c r="D507" s="56">
        <v>2</v>
      </c>
      <c r="E507" s="56" t="s">
        <v>200</v>
      </c>
    </row>
    <row r="508" spans="1:5">
      <c r="A508" s="213" t="s">
        <v>198</v>
      </c>
      <c r="B508" s="213" t="s">
        <v>199</v>
      </c>
      <c r="C508" s="213" t="s">
        <v>738</v>
      </c>
      <c r="D508" s="56">
        <v>2</v>
      </c>
      <c r="E508" s="56" t="s">
        <v>200</v>
      </c>
    </row>
    <row r="509" spans="1:5">
      <c r="A509" s="213" t="s">
        <v>198</v>
      </c>
      <c r="B509" s="213" t="s">
        <v>199</v>
      </c>
      <c r="C509" s="213" t="s">
        <v>739</v>
      </c>
      <c r="D509" s="56">
        <v>2</v>
      </c>
      <c r="E509" s="56" t="s">
        <v>200</v>
      </c>
    </row>
    <row r="510" spans="1:5">
      <c r="A510" s="213" t="s">
        <v>198</v>
      </c>
      <c r="B510" s="213" t="s">
        <v>199</v>
      </c>
      <c r="C510" s="213" t="s">
        <v>740</v>
      </c>
      <c r="D510" s="56">
        <v>1</v>
      </c>
      <c r="E510" s="56" t="s">
        <v>58</v>
      </c>
    </row>
    <row r="511" spans="1:5">
      <c r="A511" s="213" t="s">
        <v>198</v>
      </c>
      <c r="B511" s="213" t="s">
        <v>199</v>
      </c>
      <c r="C511" s="213" t="s">
        <v>741</v>
      </c>
      <c r="D511" s="56">
        <v>2</v>
      </c>
      <c r="E511" s="56" t="s">
        <v>200</v>
      </c>
    </row>
    <row r="512" spans="1:5">
      <c r="A512" s="213" t="s">
        <v>742</v>
      </c>
      <c r="B512" s="213" t="s">
        <v>743</v>
      </c>
      <c r="C512" s="213" t="s">
        <v>744</v>
      </c>
      <c r="D512" s="56">
        <v>2</v>
      </c>
      <c r="E512" s="56" t="s">
        <v>200</v>
      </c>
    </row>
    <row r="513" spans="1:5">
      <c r="A513" s="213" t="s">
        <v>742</v>
      </c>
      <c r="B513" s="213" t="s">
        <v>743</v>
      </c>
      <c r="C513" s="213" t="s">
        <v>745</v>
      </c>
      <c r="D513" s="56">
        <v>1</v>
      </c>
      <c r="E513" s="56" t="s">
        <v>58</v>
      </c>
    </row>
    <row r="514" spans="1:5">
      <c r="A514" s="213" t="s">
        <v>742</v>
      </c>
      <c r="B514" s="213" t="s">
        <v>743</v>
      </c>
      <c r="C514" s="213" t="s">
        <v>746</v>
      </c>
      <c r="D514" s="56">
        <v>2</v>
      </c>
      <c r="E514" s="56" t="s">
        <v>200</v>
      </c>
    </row>
    <row r="515" spans="1:5">
      <c r="A515" s="213" t="s">
        <v>742</v>
      </c>
      <c r="B515" s="213" t="s">
        <v>743</v>
      </c>
      <c r="C515" s="213" t="s">
        <v>747</v>
      </c>
      <c r="D515" s="56">
        <v>1</v>
      </c>
      <c r="E515" s="56" t="s">
        <v>206</v>
      </c>
    </row>
    <row r="516" spans="1:5">
      <c r="A516" s="213" t="s">
        <v>742</v>
      </c>
      <c r="B516" s="213" t="s">
        <v>743</v>
      </c>
      <c r="C516" s="213" t="s">
        <v>748</v>
      </c>
      <c r="D516" s="56">
        <v>2</v>
      </c>
      <c r="E516" s="56" t="s">
        <v>200</v>
      </c>
    </row>
    <row r="517" spans="1:5">
      <c r="A517" s="213" t="s">
        <v>742</v>
      </c>
      <c r="B517" s="213" t="s">
        <v>743</v>
      </c>
      <c r="C517" s="213" t="s">
        <v>749</v>
      </c>
      <c r="D517" s="56">
        <v>1</v>
      </c>
      <c r="E517" s="56" t="s">
        <v>206</v>
      </c>
    </row>
    <row r="518" spans="1:5">
      <c r="A518" s="213" t="s">
        <v>742</v>
      </c>
      <c r="B518" s="213" t="s">
        <v>743</v>
      </c>
      <c r="C518" s="213" t="s">
        <v>750</v>
      </c>
      <c r="D518" s="56">
        <v>1</v>
      </c>
      <c r="E518" s="56" t="s">
        <v>200</v>
      </c>
    </row>
    <row r="519" spans="1:5">
      <c r="A519" s="213" t="s">
        <v>742</v>
      </c>
      <c r="B519" s="213" t="s">
        <v>743</v>
      </c>
      <c r="C519" s="213" t="s">
        <v>751</v>
      </c>
      <c r="D519" s="56">
        <v>1</v>
      </c>
      <c r="E519" s="56" t="s">
        <v>58</v>
      </c>
    </row>
    <row r="520" spans="1:5">
      <c r="A520" s="213" t="s">
        <v>742</v>
      </c>
      <c r="B520" s="213" t="s">
        <v>743</v>
      </c>
      <c r="C520" s="213" t="s">
        <v>752</v>
      </c>
      <c r="D520" s="56">
        <v>2</v>
      </c>
      <c r="E520" s="56" t="s">
        <v>200</v>
      </c>
    </row>
    <row r="521" spans="1:5">
      <c r="A521" s="213" t="s">
        <v>742</v>
      </c>
      <c r="B521" s="213" t="s">
        <v>743</v>
      </c>
      <c r="C521" s="213" t="s">
        <v>753</v>
      </c>
      <c r="D521" s="56">
        <v>1</v>
      </c>
      <c r="E521" s="56" t="s">
        <v>58</v>
      </c>
    </row>
    <row r="522" spans="1:5">
      <c r="A522" s="213" t="s">
        <v>742</v>
      </c>
      <c r="B522" s="213" t="s">
        <v>743</v>
      </c>
      <c r="C522" s="213" t="s">
        <v>754</v>
      </c>
      <c r="D522" s="56">
        <v>1</v>
      </c>
      <c r="E522" s="56" t="s">
        <v>206</v>
      </c>
    </row>
    <row r="523" spans="1:5">
      <c r="A523" s="213" t="s">
        <v>742</v>
      </c>
      <c r="B523" s="213" t="s">
        <v>743</v>
      </c>
      <c r="C523" s="213" t="s">
        <v>755</v>
      </c>
      <c r="D523" s="56">
        <v>1</v>
      </c>
      <c r="E523" s="56" t="s">
        <v>58</v>
      </c>
    </row>
    <row r="524" spans="1:5">
      <c r="A524" s="213" t="s">
        <v>742</v>
      </c>
      <c r="B524" s="213" t="s">
        <v>743</v>
      </c>
      <c r="C524" s="213" t="s">
        <v>756</v>
      </c>
      <c r="D524" s="56">
        <v>1</v>
      </c>
      <c r="E524" s="56" t="s">
        <v>58</v>
      </c>
    </row>
    <row r="525" spans="1:5">
      <c r="A525" s="213" t="s">
        <v>742</v>
      </c>
      <c r="B525" s="213" t="s">
        <v>743</v>
      </c>
      <c r="C525" s="213" t="s">
        <v>757</v>
      </c>
      <c r="D525" s="56">
        <v>1</v>
      </c>
      <c r="E525" s="56" t="s">
        <v>200</v>
      </c>
    </row>
    <row r="526" spans="1:5">
      <c r="A526" s="213" t="s">
        <v>742</v>
      </c>
      <c r="B526" s="213" t="s">
        <v>743</v>
      </c>
      <c r="C526" s="213" t="s">
        <v>758</v>
      </c>
      <c r="D526" s="56">
        <v>1</v>
      </c>
      <c r="E526" s="56" t="s">
        <v>200</v>
      </c>
    </row>
    <row r="527" spans="1:5">
      <c r="A527" s="213" t="s">
        <v>742</v>
      </c>
      <c r="B527" s="213" t="s">
        <v>743</v>
      </c>
      <c r="C527" s="213" t="s">
        <v>759</v>
      </c>
      <c r="D527" s="56">
        <v>1</v>
      </c>
      <c r="E527" s="56" t="s">
        <v>206</v>
      </c>
    </row>
    <row r="528" spans="1:5">
      <c r="A528" s="213" t="s">
        <v>742</v>
      </c>
      <c r="B528" s="213" t="s">
        <v>743</v>
      </c>
      <c r="C528" s="213" t="s">
        <v>760</v>
      </c>
      <c r="D528" s="56">
        <v>2</v>
      </c>
      <c r="E528" s="56" t="s">
        <v>200</v>
      </c>
    </row>
    <row r="529" spans="1:5">
      <c r="A529" s="213" t="s">
        <v>742</v>
      </c>
      <c r="B529" s="213" t="s">
        <v>743</v>
      </c>
      <c r="C529" s="213" t="s">
        <v>761</v>
      </c>
      <c r="D529" s="56">
        <v>1</v>
      </c>
      <c r="E529" s="56" t="s">
        <v>206</v>
      </c>
    </row>
    <row r="530" spans="1:5">
      <c r="A530" s="213" t="s">
        <v>742</v>
      </c>
      <c r="B530" s="213" t="s">
        <v>743</v>
      </c>
      <c r="C530" s="213" t="s">
        <v>762</v>
      </c>
      <c r="D530" s="56">
        <v>1</v>
      </c>
      <c r="E530" s="56" t="s">
        <v>58</v>
      </c>
    </row>
    <row r="531" spans="1:5">
      <c r="A531" s="213" t="s">
        <v>742</v>
      </c>
      <c r="B531" s="213" t="s">
        <v>743</v>
      </c>
      <c r="C531" s="213" t="s">
        <v>763</v>
      </c>
      <c r="D531" s="56">
        <v>2</v>
      </c>
      <c r="E531" s="56" t="s">
        <v>200</v>
      </c>
    </row>
    <row r="532" spans="1:5">
      <c r="A532" s="213" t="s">
        <v>742</v>
      </c>
      <c r="B532" s="213" t="s">
        <v>743</v>
      </c>
      <c r="C532" s="213" t="s">
        <v>764</v>
      </c>
      <c r="D532" s="56">
        <v>2</v>
      </c>
      <c r="E532" s="56" t="s">
        <v>206</v>
      </c>
    </row>
    <row r="533" spans="1:5">
      <c r="A533" s="213" t="s">
        <v>742</v>
      </c>
      <c r="B533" s="213" t="s">
        <v>743</v>
      </c>
      <c r="C533" s="213" t="s">
        <v>765</v>
      </c>
      <c r="D533" s="56">
        <v>1</v>
      </c>
      <c r="E533" s="56" t="s">
        <v>206</v>
      </c>
    </row>
    <row r="534" spans="1:5">
      <c r="A534" s="213" t="s">
        <v>742</v>
      </c>
      <c r="B534" s="213" t="s">
        <v>743</v>
      </c>
      <c r="C534" s="213" t="s">
        <v>766</v>
      </c>
      <c r="D534" s="56">
        <v>2</v>
      </c>
      <c r="E534" s="56" t="s">
        <v>200</v>
      </c>
    </row>
    <row r="535" spans="1:5">
      <c r="A535" s="213" t="s">
        <v>742</v>
      </c>
      <c r="B535" s="213" t="s">
        <v>743</v>
      </c>
      <c r="C535" s="213" t="s">
        <v>767</v>
      </c>
      <c r="D535" s="56">
        <v>1</v>
      </c>
      <c r="E535" s="56" t="s">
        <v>200</v>
      </c>
    </row>
    <row r="536" spans="1:5">
      <c r="A536" s="213" t="s">
        <v>742</v>
      </c>
      <c r="B536" s="213" t="s">
        <v>743</v>
      </c>
      <c r="C536" s="213" t="s">
        <v>768</v>
      </c>
      <c r="D536" s="56">
        <v>2</v>
      </c>
      <c r="E536" s="56" t="s">
        <v>200</v>
      </c>
    </row>
    <row r="537" spans="1:5">
      <c r="A537" s="213" t="s">
        <v>742</v>
      </c>
      <c r="B537" s="213" t="s">
        <v>743</v>
      </c>
      <c r="C537" s="213" t="s">
        <v>769</v>
      </c>
      <c r="D537" s="56">
        <v>2</v>
      </c>
      <c r="E537" s="56" t="s">
        <v>200</v>
      </c>
    </row>
    <row r="538" spans="1:5">
      <c r="A538" s="213" t="s">
        <v>742</v>
      </c>
      <c r="B538" s="213" t="s">
        <v>743</v>
      </c>
      <c r="C538" s="213" t="s">
        <v>770</v>
      </c>
      <c r="D538" s="56">
        <v>1</v>
      </c>
      <c r="E538" s="56" t="s">
        <v>58</v>
      </c>
    </row>
    <row r="539" spans="1:5">
      <c r="A539" s="213" t="s">
        <v>742</v>
      </c>
      <c r="B539" s="213" t="s">
        <v>743</v>
      </c>
      <c r="C539" s="213" t="s">
        <v>771</v>
      </c>
      <c r="D539" s="56">
        <v>2</v>
      </c>
      <c r="E539" s="56" t="s">
        <v>200</v>
      </c>
    </row>
    <row r="540" spans="1:5">
      <c r="A540" s="213" t="s">
        <v>742</v>
      </c>
      <c r="B540" s="213" t="s">
        <v>743</v>
      </c>
      <c r="C540" s="213" t="s">
        <v>772</v>
      </c>
      <c r="D540" s="56">
        <v>2</v>
      </c>
      <c r="E540" s="56" t="s">
        <v>200</v>
      </c>
    </row>
    <row r="541" spans="1:5">
      <c r="A541" s="213" t="s">
        <v>742</v>
      </c>
      <c r="B541" s="213" t="s">
        <v>743</v>
      </c>
      <c r="C541" s="213" t="s">
        <v>773</v>
      </c>
      <c r="D541" s="56">
        <v>2</v>
      </c>
      <c r="E541" s="56" t="s">
        <v>206</v>
      </c>
    </row>
    <row r="542" spans="1:5">
      <c r="A542" s="213" t="s">
        <v>742</v>
      </c>
      <c r="B542" s="213" t="s">
        <v>743</v>
      </c>
      <c r="C542" s="213" t="s">
        <v>774</v>
      </c>
      <c r="D542" s="56">
        <v>1</v>
      </c>
      <c r="E542" s="56" t="s">
        <v>200</v>
      </c>
    </row>
    <row r="543" spans="1:5">
      <c r="A543" s="213" t="s">
        <v>742</v>
      </c>
      <c r="B543" s="213" t="s">
        <v>743</v>
      </c>
      <c r="C543" s="213" t="s">
        <v>775</v>
      </c>
      <c r="D543" s="56">
        <v>1</v>
      </c>
      <c r="E543" s="56" t="s">
        <v>200</v>
      </c>
    </row>
    <row r="544" spans="1:5">
      <c r="A544" s="213" t="s">
        <v>742</v>
      </c>
      <c r="B544" s="213" t="s">
        <v>743</v>
      </c>
      <c r="C544" s="213" t="s">
        <v>776</v>
      </c>
      <c r="D544" s="56">
        <v>2</v>
      </c>
      <c r="E544" s="56" t="s">
        <v>206</v>
      </c>
    </row>
    <row r="545" spans="1:5">
      <c r="A545" s="213" t="s">
        <v>742</v>
      </c>
      <c r="B545" s="213" t="s">
        <v>743</v>
      </c>
      <c r="C545" s="213" t="s">
        <v>777</v>
      </c>
      <c r="D545" s="56">
        <v>1</v>
      </c>
      <c r="E545" s="56" t="s">
        <v>206</v>
      </c>
    </row>
    <row r="546" spans="1:5">
      <c r="A546" s="213" t="s">
        <v>742</v>
      </c>
      <c r="B546" s="213" t="s">
        <v>743</v>
      </c>
      <c r="C546" s="213" t="s">
        <v>778</v>
      </c>
      <c r="D546" s="56">
        <v>1</v>
      </c>
      <c r="E546" s="56" t="s">
        <v>58</v>
      </c>
    </row>
    <row r="547" spans="1:5">
      <c r="A547" s="213" t="s">
        <v>742</v>
      </c>
      <c r="B547" s="213" t="s">
        <v>743</v>
      </c>
      <c r="C547" s="213" t="s">
        <v>779</v>
      </c>
      <c r="D547" s="56">
        <v>2</v>
      </c>
      <c r="E547" s="56" t="s">
        <v>200</v>
      </c>
    </row>
    <row r="548" spans="1:5">
      <c r="A548" s="213" t="s">
        <v>742</v>
      </c>
      <c r="B548" s="213" t="s">
        <v>743</v>
      </c>
      <c r="C548" s="213" t="s">
        <v>780</v>
      </c>
      <c r="D548" s="56">
        <v>1</v>
      </c>
      <c r="E548" s="56" t="s">
        <v>206</v>
      </c>
    </row>
    <row r="549" spans="1:5">
      <c r="A549" s="213" t="s">
        <v>742</v>
      </c>
      <c r="B549" s="213" t="s">
        <v>743</v>
      </c>
      <c r="C549" s="213" t="s">
        <v>781</v>
      </c>
      <c r="D549" s="56">
        <v>2</v>
      </c>
      <c r="E549" s="56" t="s">
        <v>200</v>
      </c>
    </row>
    <row r="550" spans="1:5">
      <c r="A550" s="213" t="s">
        <v>742</v>
      </c>
      <c r="B550" s="213" t="s">
        <v>743</v>
      </c>
      <c r="C550" s="213" t="s">
        <v>782</v>
      </c>
      <c r="D550" s="56">
        <v>1</v>
      </c>
      <c r="E550" s="56" t="s">
        <v>200</v>
      </c>
    </row>
    <row r="551" spans="1:5">
      <c r="A551" s="213" t="s">
        <v>742</v>
      </c>
      <c r="B551" s="213" t="s">
        <v>743</v>
      </c>
      <c r="C551" s="213" t="s">
        <v>783</v>
      </c>
      <c r="D551" s="56">
        <v>2</v>
      </c>
      <c r="E551" s="56" t="s">
        <v>206</v>
      </c>
    </row>
    <row r="552" spans="1:5">
      <c r="A552" s="213" t="s">
        <v>742</v>
      </c>
      <c r="B552" s="213" t="s">
        <v>743</v>
      </c>
      <c r="C552" s="213" t="s">
        <v>784</v>
      </c>
      <c r="D552" s="56">
        <v>1</v>
      </c>
      <c r="E552" s="56" t="s">
        <v>58</v>
      </c>
    </row>
    <row r="553" spans="1:5">
      <c r="A553" s="213" t="s">
        <v>742</v>
      </c>
      <c r="B553" s="213" t="s">
        <v>743</v>
      </c>
      <c r="C553" s="213" t="s">
        <v>785</v>
      </c>
      <c r="D553" s="56">
        <v>1</v>
      </c>
      <c r="E553" s="56" t="s">
        <v>58</v>
      </c>
    </row>
    <row r="554" spans="1:5">
      <c r="A554" s="213" t="s">
        <v>742</v>
      </c>
      <c r="B554" s="213" t="s">
        <v>743</v>
      </c>
      <c r="C554" s="213" t="s">
        <v>786</v>
      </c>
      <c r="D554" s="56">
        <v>2</v>
      </c>
      <c r="E554" s="56" t="s">
        <v>200</v>
      </c>
    </row>
    <row r="555" spans="1:5">
      <c r="A555" s="213" t="s">
        <v>742</v>
      </c>
      <c r="B555" s="213" t="s">
        <v>743</v>
      </c>
      <c r="C555" s="213" t="s">
        <v>787</v>
      </c>
      <c r="D555" s="56">
        <v>1</v>
      </c>
      <c r="E555" s="56" t="s">
        <v>58</v>
      </c>
    </row>
    <row r="556" spans="1:5">
      <c r="A556" s="213" t="s">
        <v>742</v>
      </c>
      <c r="B556" s="213" t="s">
        <v>743</v>
      </c>
      <c r="C556" s="213" t="s">
        <v>788</v>
      </c>
      <c r="D556" s="56">
        <v>1</v>
      </c>
      <c r="E556" s="56" t="s">
        <v>58</v>
      </c>
    </row>
    <row r="557" spans="1:5">
      <c r="A557" s="213" t="s">
        <v>742</v>
      </c>
      <c r="B557" s="213" t="s">
        <v>743</v>
      </c>
      <c r="C557" s="213" t="s">
        <v>789</v>
      </c>
      <c r="D557" s="56">
        <v>2</v>
      </c>
      <c r="E557" s="56" t="s">
        <v>200</v>
      </c>
    </row>
    <row r="558" spans="1:5">
      <c r="A558" s="213" t="s">
        <v>742</v>
      </c>
      <c r="B558" s="213" t="s">
        <v>743</v>
      </c>
      <c r="C558" s="213" t="s">
        <v>790</v>
      </c>
      <c r="D558" s="56">
        <v>1</v>
      </c>
      <c r="E558" s="56" t="s">
        <v>58</v>
      </c>
    </row>
    <row r="559" spans="1:5">
      <c r="A559" s="213" t="s">
        <v>742</v>
      </c>
      <c r="B559" s="213" t="s">
        <v>743</v>
      </c>
      <c r="C559" s="213" t="s">
        <v>791</v>
      </c>
      <c r="D559" s="56">
        <v>2</v>
      </c>
      <c r="E559" s="56" t="s">
        <v>206</v>
      </c>
    </row>
    <row r="560" spans="1:5">
      <c r="A560" s="213" t="s">
        <v>742</v>
      </c>
      <c r="B560" s="213" t="s">
        <v>743</v>
      </c>
      <c r="C560" s="213" t="s">
        <v>792</v>
      </c>
      <c r="D560" s="56">
        <v>1</v>
      </c>
      <c r="E560" s="56" t="s">
        <v>58</v>
      </c>
    </row>
    <row r="561" spans="1:5">
      <c r="A561" s="213" t="s">
        <v>742</v>
      </c>
      <c r="B561" s="213" t="s">
        <v>743</v>
      </c>
      <c r="C561" s="213" t="s">
        <v>793</v>
      </c>
      <c r="D561" s="56">
        <v>1</v>
      </c>
      <c r="E561" s="56" t="s">
        <v>58</v>
      </c>
    </row>
    <row r="562" spans="1:5">
      <c r="A562" s="213" t="s">
        <v>742</v>
      </c>
      <c r="B562" s="213" t="s">
        <v>743</v>
      </c>
      <c r="C562" s="213" t="s">
        <v>794</v>
      </c>
      <c r="D562" s="56">
        <v>1</v>
      </c>
      <c r="E562" s="56" t="s">
        <v>58</v>
      </c>
    </row>
    <row r="563" spans="1:5">
      <c r="A563" s="213" t="s">
        <v>742</v>
      </c>
      <c r="B563" s="213" t="s">
        <v>743</v>
      </c>
      <c r="C563" s="213" t="s">
        <v>795</v>
      </c>
      <c r="D563" s="56">
        <v>1</v>
      </c>
      <c r="E563" s="56" t="s">
        <v>206</v>
      </c>
    </row>
    <row r="564" spans="1:5">
      <c r="A564" s="213" t="s">
        <v>742</v>
      </c>
      <c r="B564" s="213" t="s">
        <v>743</v>
      </c>
      <c r="C564" s="213" t="s">
        <v>796</v>
      </c>
      <c r="D564" s="56">
        <v>1</v>
      </c>
      <c r="E564" s="56" t="s">
        <v>195</v>
      </c>
    </row>
    <row r="565" spans="1:5">
      <c r="A565" s="213" t="s">
        <v>742</v>
      </c>
      <c r="B565" s="213" t="s">
        <v>743</v>
      </c>
      <c r="C565" s="213" t="s">
        <v>797</v>
      </c>
      <c r="D565" s="56">
        <v>2</v>
      </c>
      <c r="E565" s="56" t="s">
        <v>200</v>
      </c>
    </row>
    <row r="566" spans="1:5">
      <c r="A566" s="213" t="s">
        <v>742</v>
      </c>
      <c r="B566" s="213" t="s">
        <v>743</v>
      </c>
      <c r="C566" s="213" t="s">
        <v>798</v>
      </c>
      <c r="D566" s="56">
        <v>1</v>
      </c>
      <c r="E566" s="56" t="s">
        <v>206</v>
      </c>
    </row>
    <row r="567" spans="1:5">
      <c r="A567" s="213" t="s">
        <v>742</v>
      </c>
      <c r="B567" s="213" t="s">
        <v>743</v>
      </c>
      <c r="C567" s="213" t="s">
        <v>799</v>
      </c>
      <c r="D567" s="56">
        <v>1</v>
      </c>
      <c r="E567" s="56" t="s">
        <v>195</v>
      </c>
    </row>
    <row r="568" spans="1:5">
      <c r="A568" s="213" t="s">
        <v>742</v>
      </c>
      <c r="B568" s="213" t="s">
        <v>743</v>
      </c>
      <c r="C568" s="213" t="s">
        <v>800</v>
      </c>
      <c r="D568" s="56">
        <v>1</v>
      </c>
      <c r="E568" s="56" t="s">
        <v>58</v>
      </c>
    </row>
    <row r="569" spans="1:5">
      <c r="A569" s="213" t="s">
        <v>742</v>
      </c>
      <c r="B569" s="213" t="s">
        <v>743</v>
      </c>
      <c r="C569" s="213" t="s">
        <v>801</v>
      </c>
      <c r="D569" s="56">
        <v>1</v>
      </c>
      <c r="E569" s="56" t="s">
        <v>206</v>
      </c>
    </row>
    <row r="570" spans="1:5">
      <c r="A570" s="213" t="s">
        <v>742</v>
      </c>
      <c r="B570" s="213" t="s">
        <v>743</v>
      </c>
      <c r="C570" s="213" t="s">
        <v>802</v>
      </c>
      <c r="D570" s="56">
        <v>2</v>
      </c>
      <c r="E570" s="56" t="s">
        <v>200</v>
      </c>
    </row>
    <row r="571" spans="1:5">
      <c r="A571" s="213" t="s">
        <v>742</v>
      </c>
      <c r="B571" s="213" t="s">
        <v>743</v>
      </c>
      <c r="C571" s="213" t="s">
        <v>803</v>
      </c>
      <c r="D571" s="56">
        <v>2</v>
      </c>
      <c r="E571" s="56" t="s">
        <v>200</v>
      </c>
    </row>
    <row r="572" spans="1:5">
      <c r="A572" s="213" t="s">
        <v>742</v>
      </c>
      <c r="B572" s="213" t="s">
        <v>743</v>
      </c>
      <c r="C572" s="213" t="s">
        <v>804</v>
      </c>
      <c r="D572" s="56">
        <v>1</v>
      </c>
      <c r="E572" s="56" t="s">
        <v>58</v>
      </c>
    </row>
    <row r="573" spans="1:5">
      <c r="A573" s="213" t="s">
        <v>742</v>
      </c>
      <c r="B573" s="213" t="s">
        <v>743</v>
      </c>
      <c r="C573" s="213" t="s">
        <v>805</v>
      </c>
      <c r="D573" s="56">
        <v>1</v>
      </c>
      <c r="E573" s="56" t="s">
        <v>58</v>
      </c>
    </row>
    <row r="574" spans="1:5">
      <c r="A574" s="213" t="s">
        <v>742</v>
      </c>
      <c r="B574" s="213" t="s">
        <v>743</v>
      </c>
      <c r="C574" s="213" t="s">
        <v>806</v>
      </c>
      <c r="D574" s="56">
        <v>2</v>
      </c>
      <c r="E574" s="56" t="s">
        <v>200</v>
      </c>
    </row>
    <row r="575" spans="1:5">
      <c r="A575" s="213" t="s">
        <v>742</v>
      </c>
      <c r="B575" s="213" t="s">
        <v>743</v>
      </c>
      <c r="C575" s="213" t="s">
        <v>807</v>
      </c>
      <c r="D575" s="56">
        <v>1</v>
      </c>
      <c r="E575" s="56" t="s">
        <v>58</v>
      </c>
    </row>
    <row r="576" spans="1:5">
      <c r="A576" s="213" t="s">
        <v>742</v>
      </c>
      <c r="B576" s="213" t="s">
        <v>743</v>
      </c>
      <c r="C576" s="213" t="s">
        <v>808</v>
      </c>
      <c r="D576" s="56">
        <v>2</v>
      </c>
      <c r="E576" s="56" t="s">
        <v>200</v>
      </c>
    </row>
    <row r="577" spans="1:5">
      <c r="A577" s="213" t="s">
        <v>742</v>
      </c>
      <c r="B577" s="213" t="s">
        <v>743</v>
      </c>
      <c r="C577" s="213" t="s">
        <v>809</v>
      </c>
      <c r="D577" s="56">
        <v>2</v>
      </c>
      <c r="E577" s="56" t="s">
        <v>200</v>
      </c>
    </row>
    <row r="578" spans="1:5">
      <c r="A578" s="213" t="s">
        <v>742</v>
      </c>
      <c r="B578" s="213" t="s">
        <v>743</v>
      </c>
      <c r="C578" s="213" t="s">
        <v>810</v>
      </c>
      <c r="D578" s="56">
        <v>1</v>
      </c>
      <c r="E578" s="56" t="s">
        <v>206</v>
      </c>
    </row>
    <row r="579" spans="1:5">
      <c r="A579" s="213" t="s">
        <v>742</v>
      </c>
      <c r="B579" s="213" t="s">
        <v>743</v>
      </c>
      <c r="C579" s="213" t="s">
        <v>811</v>
      </c>
      <c r="D579" s="56">
        <v>1</v>
      </c>
      <c r="E579" s="56" t="s">
        <v>195</v>
      </c>
    </row>
    <row r="580" spans="1:5">
      <c r="A580" s="213" t="s">
        <v>742</v>
      </c>
      <c r="B580" s="213" t="s">
        <v>743</v>
      </c>
      <c r="C580" s="213" t="s">
        <v>812</v>
      </c>
      <c r="D580" s="56">
        <v>2</v>
      </c>
      <c r="E580" s="56" t="s">
        <v>200</v>
      </c>
    </row>
    <row r="581" spans="1:5">
      <c r="A581" s="213" t="s">
        <v>742</v>
      </c>
      <c r="B581" s="213" t="s">
        <v>743</v>
      </c>
      <c r="C581" s="213" t="s">
        <v>813</v>
      </c>
      <c r="D581" s="56">
        <v>1</v>
      </c>
      <c r="E581" s="56" t="s">
        <v>206</v>
      </c>
    </row>
    <row r="582" spans="1:5">
      <c r="A582" s="213" t="s">
        <v>742</v>
      </c>
      <c r="B582" s="213" t="s">
        <v>743</v>
      </c>
      <c r="C582" s="213" t="s">
        <v>814</v>
      </c>
      <c r="D582" s="56">
        <v>2</v>
      </c>
      <c r="E582" s="56" t="s">
        <v>200</v>
      </c>
    </row>
    <row r="583" spans="1:5">
      <c r="A583" s="213" t="s">
        <v>742</v>
      </c>
      <c r="B583" s="213" t="s">
        <v>743</v>
      </c>
      <c r="C583" s="213" t="s">
        <v>815</v>
      </c>
      <c r="D583" s="56">
        <v>1</v>
      </c>
      <c r="E583" s="56" t="s">
        <v>206</v>
      </c>
    </row>
    <row r="584" spans="1:5">
      <c r="A584" s="213" t="s">
        <v>742</v>
      </c>
      <c r="B584" s="213" t="s">
        <v>743</v>
      </c>
      <c r="C584" s="213" t="s">
        <v>816</v>
      </c>
      <c r="D584" s="56">
        <v>2</v>
      </c>
      <c r="E584" s="56" t="s">
        <v>206</v>
      </c>
    </row>
    <row r="585" spans="1:5">
      <c r="A585" s="213" t="s">
        <v>742</v>
      </c>
      <c r="B585" s="213" t="s">
        <v>743</v>
      </c>
      <c r="C585" s="213" t="s">
        <v>817</v>
      </c>
      <c r="D585" s="56">
        <v>1</v>
      </c>
      <c r="E585" s="56" t="s">
        <v>206</v>
      </c>
    </row>
    <row r="586" spans="1:5">
      <c r="A586" s="213" t="s">
        <v>742</v>
      </c>
      <c r="B586" s="213" t="s">
        <v>743</v>
      </c>
      <c r="C586" s="213" t="s">
        <v>818</v>
      </c>
      <c r="D586" s="56">
        <v>1</v>
      </c>
      <c r="E586" s="56" t="s">
        <v>58</v>
      </c>
    </row>
    <row r="587" spans="1:5">
      <c r="A587" s="213" t="s">
        <v>742</v>
      </c>
      <c r="B587" s="213" t="s">
        <v>743</v>
      </c>
      <c r="C587" s="213" t="s">
        <v>819</v>
      </c>
      <c r="D587" s="56">
        <v>2</v>
      </c>
      <c r="E587" s="56" t="s">
        <v>206</v>
      </c>
    </row>
    <row r="588" spans="1:5">
      <c r="A588" s="213" t="s">
        <v>742</v>
      </c>
      <c r="B588" s="213" t="s">
        <v>743</v>
      </c>
      <c r="C588" s="213" t="s">
        <v>820</v>
      </c>
      <c r="D588" s="56">
        <v>1</v>
      </c>
      <c r="E588" s="56" t="s">
        <v>58</v>
      </c>
    </row>
    <row r="589" spans="1:5">
      <c r="A589" s="213" t="s">
        <v>742</v>
      </c>
      <c r="B589" s="213" t="s">
        <v>743</v>
      </c>
      <c r="C589" s="213" t="s">
        <v>821</v>
      </c>
      <c r="D589" s="56">
        <v>1</v>
      </c>
      <c r="E589" s="56" t="s">
        <v>206</v>
      </c>
    </row>
    <row r="590" spans="1:5">
      <c r="A590" s="213" t="s">
        <v>742</v>
      </c>
      <c r="B590" s="213" t="s">
        <v>743</v>
      </c>
      <c r="C590" s="213" t="s">
        <v>822</v>
      </c>
      <c r="D590" s="56">
        <v>1</v>
      </c>
      <c r="E590" s="56" t="s">
        <v>58</v>
      </c>
    </row>
    <row r="591" spans="1:5">
      <c r="A591" s="213" t="s">
        <v>742</v>
      </c>
      <c r="B591" s="213" t="s">
        <v>743</v>
      </c>
      <c r="C591" s="213" t="s">
        <v>823</v>
      </c>
      <c r="D591" s="56">
        <v>1</v>
      </c>
      <c r="E591" s="56" t="s">
        <v>58</v>
      </c>
    </row>
    <row r="592" spans="1:5">
      <c r="A592" s="213" t="s">
        <v>742</v>
      </c>
      <c r="B592" s="213" t="s">
        <v>743</v>
      </c>
      <c r="C592" s="213" t="s">
        <v>824</v>
      </c>
      <c r="D592" s="56">
        <v>1</v>
      </c>
      <c r="E592" s="56" t="s">
        <v>58</v>
      </c>
    </row>
    <row r="593" spans="1:5">
      <c r="A593" s="213" t="s">
        <v>742</v>
      </c>
      <c r="B593" s="213" t="s">
        <v>743</v>
      </c>
      <c r="C593" s="213" t="s">
        <v>825</v>
      </c>
      <c r="D593" s="56">
        <v>1</v>
      </c>
      <c r="E593" s="56" t="s">
        <v>206</v>
      </c>
    </row>
    <row r="594" spans="1:5">
      <c r="A594" s="213" t="s">
        <v>742</v>
      </c>
      <c r="B594" s="213" t="s">
        <v>743</v>
      </c>
      <c r="C594" s="213" t="s">
        <v>826</v>
      </c>
      <c r="D594" s="56">
        <v>1</v>
      </c>
      <c r="E594" s="56" t="s">
        <v>206</v>
      </c>
    </row>
    <row r="595" spans="1:5">
      <c r="A595" s="213" t="s">
        <v>742</v>
      </c>
      <c r="B595" s="213" t="s">
        <v>743</v>
      </c>
      <c r="C595" s="213" t="s">
        <v>827</v>
      </c>
      <c r="D595" s="56">
        <v>2</v>
      </c>
      <c r="E595" s="56" t="s">
        <v>200</v>
      </c>
    </row>
    <row r="596" spans="1:5">
      <c r="A596" s="213" t="s">
        <v>742</v>
      </c>
      <c r="B596" s="213" t="s">
        <v>743</v>
      </c>
      <c r="C596" s="213" t="s">
        <v>828</v>
      </c>
      <c r="D596" s="56">
        <v>2</v>
      </c>
      <c r="E596" s="56" t="s">
        <v>200</v>
      </c>
    </row>
    <row r="597" spans="1:5">
      <c r="A597" s="213" t="s">
        <v>742</v>
      </c>
      <c r="B597" s="213" t="s">
        <v>743</v>
      </c>
      <c r="C597" s="213" t="s">
        <v>829</v>
      </c>
      <c r="D597" s="56">
        <v>2</v>
      </c>
      <c r="E597" s="56" t="s">
        <v>200</v>
      </c>
    </row>
    <row r="598" spans="1:5">
      <c r="A598" s="213" t="s">
        <v>742</v>
      </c>
      <c r="B598" s="213" t="s">
        <v>743</v>
      </c>
      <c r="C598" s="213" t="s">
        <v>830</v>
      </c>
      <c r="D598" s="56">
        <v>1</v>
      </c>
      <c r="E598" s="56" t="s">
        <v>58</v>
      </c>
    </row>
    <row r="599" spans="1:5">
      <c r="A599" s="213" t="s">
        <v>742</v>
      </c>
      <c r="B599" s="213" t="s">
        <v>743</v>
      </c>
      <c r="C599" s="213" t="s">
        <v>831</v>
      </c>
      <c r="D599" s="56">
        <v>1</v>
      </c>
      <c r="E599" s="56" t="s">
        <v>58</v>
      </c>
    </row>
    <row r="600" spans="1:5">
      <c r="A600" s="213" t="s">
        <v>742</v>
      </c>
      <c r="B600" s="213" t="s">
        <v>743</v>
      </c>
      <c r="C600" s="213" t="s">
        <v>832</v>
      </c>
      <c r="D600" s="56">
        <v>1</v>
      </c>
      <c r="E600" s="56" t="s">
        <v>58</v>
      </c>
    </row>
    <row r="601" spans="1:5">
      <c r="A601" s="213" t="s">
        <v>742</v>
      </c>
      <c r="B601" s="213" t="s">
        <v>743</v>
      </c>
      <c r="C601" s="213" t="s">
        <v>833</v>
      </c>
      <c r="D601" s="56">
        <v>1</v>
      </c>
      <c r="E601" s="56" t="s">
        <v>206</v>
      </c>
    </row>
    <row r="602" spans="1:5">
      <c r="A602" s="213" t="s">
        <v>742</v>
      </c>
      <c r="B602" s="213" t="s">
        <v>743</v>
      </c>
      <c r="C602" s="213" t="s">
        <v>834</v>
      </c>
      <c r="D602" s="56">
        <v>2</v>
      </c>
      <c r="E602" s="56" t="s">
        <v>206</v>
      </c>
    </row>
    <row r="603" spans="1:5">
      <c r="A603" s="213" t="s">
        <v>742</v>
      </c>
      <c r="B603" s="213" t="s">
        <v>743</v>
      </c>
      <c r="C603" s="213" t="s">
        <v>835</v>
      </c>
      <c r="D603" s="56">
        <v>2</v>
      </c>
      <c r="E603" s="56" t="s">
        <v>206</v>
      </c>
    </row>
    <row r="604" spans="1:5">
      <c r="A604" s="213" t="s">
        <v>742</v>
      </c>
      <c r="B604" s="213" t="s">
        <v>743</v>
      </c>
      <c r="C604" s="213" t="s">
        <v>836</v>
      </c>
      <c r="D604" s="56">
        <v>1</v>
      </c>
      <c r="E604" s="56" t="s">
        <v>58</v>
      </c>
    </row>
    <row r="605" spans="1:5">
      <c r="A605" s="213" t="s">
        <v>742</v>
      </c>
      <c r="B605" s="213" t="s">
        <v>743</v>
      </c>
      <c r="C605" s="213" t="s">
        <v>837</v>
      </c>
      <c r="D605" s="56">
        <v>1</v>
      </c>
      <c r="E605" s="56" t="s">
        <v>200</v>
      </c>
    </row>
    <row r="606" spans="1:5">
      <c r="A606" s="213" t="s">
        <v>742</v>
      </c>
      <c r="B606" s="213" t="s">
        <v>743</v>
      </c>
      <c r="C606" s="213" t="s">
        <v>838</v>
      </c>
      <c r="D606" s="56">
        <v>2</v>
      </c>
      <c r="E606" s="56" t="s">
        <v>200</v>
      </c>
    </row>
    <row r="607" spans="1:5">
      <c r="A607" s="213" t="s">
        <v>742</v>
      </c>
      <c r="B607" s="213" t="s">
        <v>743</v>
      </c>
      <c r="C607" s="213" t="s">
        <v>839</v>
      </c>
      <c r="D607" s="56">
        <v>2</v>
      </c>
      <c r="E607" s="56" t="s">
        <v>200</v>
      </c>
    </row>
    <row r="608" spans="1:5">
      <c r="A608" s="213" t="s">
        <v>742</v>
      </c>
      <c r="B608" s="213" t="s">
        <v>743</v>
      </c>
      <c r="C608" s="213" t="s">
        <v>840</v>
      </c>
      <c r="D608" s="56">
        <v>2</v>
      </c>
      <c r="E608" s="56" t="s">
        <v>200</v>
      </c>
    </row>
    <row r="609" spans="1:5">
      <c r="A609" s="213" t="s">
        <v>742</v>
      </c>
      <c r="B609" s="213" t="s">
        <v>743</v>
      </c>
      <c r="C609" s="213" t="s">
        <v>841</v>
      </c>
      <c r="D609" s="56">
        <v>1</v>
      </c>
      <c r="E609" s="56" t="s">
        <v>58</v>
      </c>
    </row>
    <row r="610" spans="1:5">
      <c r="A610" s="213" t="s">
        <v>742</v>
      </c>
      <c r="B610" s="213" t="s">
        <v>743</v>
      </c>
      <c r="C610" s="213" t="s">
        <v>842</v>
      </c>
      <c r="D610" s="56">
        <v>2</v>
      </c>
      <c r="E610" s="56" t="s">
        <v>206</v>
      </c>
    </row>
    <row r="611" spans="1:5">
      <c r="A611" s="213" t="s">
        <v>742</v>
      </c>
      <c r="B611" s="213" t="s">
        <v>743</v>
      </c>
      <c r="C611" s="213" t="s">
        <v>843</v>
      </c>
      <c r="D611" s="56">
        <v>2</v>
      </c>
      <c r="E611" s="56" t="s">
        <v>200</v>
      </c>
    </row>
    <row r="612" spans="1:5">
      <c r="A612" s="213" t="s">
        <v>742</v>
      </c>
      <c r="B612" s="213" t="s">
        <v>743</v>
      </c>
      <c r="C612" s="213" t="s">
        <v>844</v>
      </c>
      <c r="D612" s="56">
        <v>2</v>
      </c>
      <c r="E612" s="56" t="s">
        <v>200</v>
      </c>
    </row>
    <row r="613" spans="1:5">
      <c r="A613" s="213" t="s">
        <v>742</v>
      </c>
      <c r="B613" s="213" t="s">
        <v>743</v>
      </c>
      <c r="C613" s="213" t="s">
        <v>845</v>
      </c>
      <c r="D613" s="56">
        <v>1</v>
      </c>
      <c r="E613" s="56" t="s">
        <v>200</v>
      </c>
    </row>
    <row r="614" spans="1:5">
      <c r="A614" s="213" t="s">
        <v>742</v>
      </c>
      <c r="B614" s="213" t="s">
        <v>743</v>
      </c>
      <c r="C614" s="213" t="s">
        <v>846</v>
      </c>
      <c r="D614" s="56">
        <v>2</v>
      </c>
      <c r="E614" s="56" t="s">
        <v>200</v>
      </c>
    </row>
    <row r="615" spans="1:5">
      <c r="A615" s="213" t="s">
        <v>742</v>
      </c>
      <c r="B615" s="213" t="s">
        <v>743</v>
      </c>
      <c r="C615" s="213" t="s">
        <v>847</v>
      </c>
      <c r="D615" s="56">
        <v>2</v>
      </c>
      <c r="E615" s="56" t="s">
        <v>200</v>
      </c>
    </row>
    <row r="616" spans="1:5">
      <c r="A616" s="213" t="s">
        <v>742</v>
      </c>
      <c r="B616" s="213" t="s">
        <v>743</v>
      </c>
      <c r="C616" s="213" t="s">
        <v>848</v>
      </c>
      <c r="D616" s="56">
        <v>1</v>
      </c>
      <c r="E616" s="56" t="s">
        <v>200</v>
      </c>
    </row>
    <row r="617" spans="1:5">
      <c r="A617" s="213" t="s">
        <v>742</v>
      </c>
      <c r="B617" s="213" t="s">
        <v>743</v>
      </c>
      <c r="C617" s="213" t="s">
        <v>849</v>
      </c>
      <c r="D617" s="56">
        <v>1</v>
      </c>
      <c r="E617" s="56" t="s">
        <v>206</v>
      </c>
    </row>
    <row r="618" spans="1:5">
      <c r="A618" s="213" t="s">
        <v>742</v>
      </c>
      <c r="B618" s="213" t="s">
        <v>743</v>
      </c>
      <c r="C618" s="213" t="s">
        <v>850</v>
      </c>
      <c r="D618" s="56">
        <v>1</v>
      </c>
      <c r="E618" s="56" t="s">
        <v>206</v>
      </c>
    </row>
    <row r="619" spans="1:5">
      <c r="A619" s="213" t="s">
        <v>742</v>
      </c>
      <c r="B619" s="213" t="s">
        <v>743</v>
      </c>
      <c r="C619" s="213" t="s">
        <v>851</v>
      </c>
      <c r="D619" s="56">
        <v>2</v>
      </c>
      <c r="E619" s="56" t="s">
        <v>206</v>
      </c>
    </row>
    <row r="620" spans="1:5">
      <c r="A620" s="213" t="s">
        <v>742</v>
      </c>
      <c r="B620" s="213" t="s">
        <v>743</v>
      </c>
      <c r="C620" s="213" t="s">
        <v>852</v>
      </c>
      <c r="D620" s="56">
        <v>1</v>
      </c>
      <c r="E620" s="56" t="s">
        <v>58</v>
      </c>
    </row>
    <row r="621" spans="1:5">
      <c r="A621" s="213" t="s">
        <v>742</v>
      </c>
      <c r="B621" s="213" t="s">
        <v>743</v>
      </c>
      <c r="C621" s="213" t="s">
        <v>853</v>
      </c>
      <c r="D621" s="56">
        <v>1</v>
      </c>
      <c r="E621" s="56" t="s">
        <v>58</v>
      </c>
    </row>
    <row r="622" spans="1:5">
      <c r="A622" s="213" t="s">
        <v>742</v>
      </c>
      <c r="B622" s="213" t="s">
        <v>743</v>
      </c>
      <c r="C622" s="213" t="s">
        <v>854</v>
      </c>
      <c r="D622" s="56">
        <v>2</v>
      </c>
      <c r="E622" s="56" t="s">
        <v>200</v>
      </c>
    </row>
    <row r="623" spans="1:5">
      <c r="A623" s="213" t="s">
        <v>742</v>
      </c>
      <c r="B623" s="213" t="s">
        <v>743</v>
      </c>
      <c r="C623" s="213" t="s">
        <v>855</v>
      </c>
      <c r="D623" s="56">
        <v>2</v>
      </c>
      <c r="E623" s="56" t="s">
        <v>200</v>
      </c>
    </row>
    <row r="624" spans="1:5">
      <c r="A624" s="213" t="s">
        <v>742</v>
      </c>
      <c r="B624" s="213" t="s">
        <v>743</v>
      </c>
      <c r="C624" s="213" t="s">
        <v>856</v>
      </c>
      <c r="D624" s="56">
        <v>1</v>
      </c>
      <c r="E624" s="56" t="s">
        <v>200</v>
      </c>
    </row>
    <row r="625" spans="1:5">
      <c r="A625" s="213" t="s">
        <v>742</v>
      </c>
      <c r="B625" s="213" t="s">
        <v>743</v>
      </c>
      <c r="C625" s="213" t="s">
        <v>857</v>
      </c>
      <c r="D625" s="56">
        <v>2</v>
      </c>
      <c r="E625" s="56" t="s">
        <v>200</v>
      </c>
    </row>
    <row r="626" spans="1:5">
      <c r="A626" s="213" t="s">
        <v>742</v>
      </c>
      <c r="B626" s="213" t="s">
        <v>743</v>
      </c>
      <c r="C626" s="213" t="s">
        <v>858</v>
      </c>
      <c r="D626" s="56">
        <v>2</v>
      </c>
      <c r="E626" s="56" t="s">
        <v>206</v>
      </c>
    </row>
    <row r="627" spans="1:5">
      <c r="A627" s="213" t="s">
        <v>742</v>
      </c>
      <c r="B627" s="213" t="s">
        <v>743</v>
      </c>
      <c r="C627" s="213" t="s">
        <v>859</v>
      </c>
      <c r="D627" s="56">
        <v>1</v>
      </c>
      <c r="E627" s="56" t="s">
        <v>58</v>
      </c>
    </row>
    <row r="628" spans="1:5">
      <c r="A628" s="213" t="s">
        <v>742</v>
      </c>
      <c r="B628" s="213" t="s">
        <v>743</v>
      </c>
      <c r="C628" s="213" t="s">
        <v>860</v>
      </c>
      <c r="D628" s="56">
        <v>1</v>
      </c>
      <c r="E628" s="56" t="s">
        <v>58</v>
      </c>
    </row>
    <row r="629" spans="1:5">
      <c r="A629" s="213" t="s">
        <v>742</v>
      </c>
      <c r="B629" s="213" t="s">
        <v>743</v>
      </c>
      <c r="C629" s="213" t="s">
        <v>861</v>
      </c>
      <c r="D629" s="56">
        <v>2</v>
      </c>
      <c r="E629" s="56" t="s">
        <v>206</v>
      </c>
    </row>
    <row r="630" spans="1:5">
      <c r="A630" s="213" t="s">
        <v>742</v>
      </c>
      <c r="B630" s="213" t="s">
        <v>743</v>
      </c>
      <c r="C630" s="213" t="s">
        <v>862</v>
      </c>
      <c r="D630" s="56">
        <v>2</v>
      </c>
      <c r="E630" s="56" t="s">
        <v>200</v>
      </c>
    </row>
    <row r="631" spans="1:5">
      <c r="A631" s="213" t="s">
        <v>742</v>
      </c>
      <c r="B631" s="213" t="s">
        <v>743</v>
      </c>
      <c r="C631" s="213" t="s">
        <v>863</v>
      </c>
      <c r="D631" s="56">
        <v>1</v>
      </c>
      <c r="E631" s="56" t="s">
        <v>58</v>
      </c>
    </row>
    <row r="632" spans="1:5">
      <c r="A632" s="213" t="s">
        <v>742</v>
      </c>
      <c r="B632" s="213" t="s">
        <v>743</v>
      </c>
      <c r="C632" s="213" t="s">
        <v>864</v>
      </c>
      <c r="D632" s="56">
        <v>1</v>
      </c>
      <c r="E632" s="56" t="s">
        <v>58</v>
      </c>
    </row>
    <row r="633" spans="1:5">
      <c r="A633" s="213" t="s">
        <v>742</v>
      </c>
      <c r="B633" s="213" t="s">
        <v>743</v>
      </c>
      <c r="C633" s="213" t="s">
        <v>865</v>
      </c>
      <c r="D633" s="56">
        <v>1</v>
      </c>
      <c r="E633" s="56" t="s">
        <v>206</v>
      </c>
    </row>
    <row r="634" spans="1:5">
      <c r="A634" s="213" t="s">
        <v>742</v>
      </c>
      <c r="B634" s="213" t="s">
        <v>743</v>
      </c>
      <c r="C634" s="213" t="s">
        <v>866</v>
      </c>
      <c r="D634" s="56">
        <v>1</v>
      </c>
      <c r="E634" s="56" t="s">
        <v>200</v>
      </c>
    </row>
    <row r="635" spans="1:5">
      <c r="A635" s="213" t="s">
        <v>742</v>
      </c>
      <c r="B635" s="213" t="s">
        <v>743</v>
      </c>
      <c r="C635" s="213" t="s">
        <v>867</v>
      </c>
      <c r="D635" s="56">
        <v>1</v>
      </c>
      <c r="E635" s="56" t="s">
        <v>58</v>
      </c>
    </row>
    <row r="636" spans="1:5">
      <c r="A636" s="213" t="s">
        <v>742</v>
      </c>
      <c r="B636" s="213" t="s">
        <v>743</v>
      </c>
      <c r="C636" s="213" t="s">
        <v>868</v>
      </c>
      <c r="D636" s="56">
        <v>2</v>
      </c>
      <c r="E636" s="56" t="s">
        <v>200</v>
      </c>
    </row>
    <row r="637" spans="1:5">
      <c r="A637" s="213" t="s">
        <v>742</v>
      </c>
      <c r="B637" s="213" t="s">
        <v>743</v>
      </c>
      <c r="C637" s="213" t="s">
        <v>869</v>
      </c>
      <c r="D637" s="56">
        <v>1</v>
      </c>
      <c r="E637" s="56" t="s">
        <v>206</v>
      </c>
    </row>
    <row r="638" spans="1:5">
      <c r="A638" s="213" t="s">
        <v>742</v>
      </c>
      <c r="B638" s="213" t="s">
        <v>743</v>
      </c>
      <c r="C638" s="213" t="s">
        <v>870</v>
      </c>
      <c r="D638" s="56">
        <v>1</v>
      </c>
      <c r="E638" s="56" t="s">
        <v>58</v>
      </c>
    </row>
    <row r="639" spans="1:5">
      <c r="A639" s="213" t="s">
        <v>742</v>
      </c>
      <c r="B639" s="213" t="s">
        <v>743</v>
      </c>
      <c r="C639" s="213" t="s">
        <v>871</v>
      </c>
      <c r="D639" s="56">
        <v>2</v>
      </c>
      <c r="E639" s="56" t="s">
        <v>206</v>
      </c>
    </row>
    <row r="640" spans="1:5">
      <c r="A640" s="213" t="s">
        <v>742</v>
      </c>
      <c r="B640" s="213" t="s">
        <v>743</v>
      </c>
      <c r="C640" s="213" t="s">
        <v>872</v>
      </c>
      <c r="D640" s="56">
        <v>1</v>
      </c>
      <c r="E640" s="56" t="s">
        <v>58</v>
      </c>
    </row>
    <row r="641" spans="1:5">
      <c r="A641" s="213" t="s">
        <v>742</v>
      </c>
      <c r="B641" s="213" t="s">
        <v>743</v>
      </c>
      <c r="C641" s="213" t="s">
        <v>873</v>
      </c>
      <c r="D641" s="56">
        <v>2</v>
      </c>
      <c r="E641" s="56" t="s">
        <v>200</v>
      </c>
    </row>
    <row r="642" spans="1:5">
      <c r="A642" s="213" t="s">
        <v>742</v>
      </c>
      <c r="B642" s="213" t="s">
        <v>743</v>
      </c>
      <c r="C642" s="213" t="s">
        <v>874</v>
      </c>
      <c r="D642" s="56">
        <v>2</v>
      </c>
      <c r="E642" s="56" t="s">
        <v>200</v>
      </c>
    </row>
    <row r="643" spans="1:5">
      <c r="A643" s="213" t="s">
        <v>742</v>
      </c>
      <c r="B643" s="213" t="s">
        <v>743</v>
      </c>
      <c r="C643" s="213" t="s">
        <v>875</v>
      </c>
      <c r="D643" s="56">
        <v>2</v>
      </c>
      <c r="E643" s="56" t="s">
        <v>200</v>
      </c>
    </row>
    <row r="644" spans="1:5">
      <c r="A644" s="213" t="s">
        <v>742</v>
      </c>
      <c r="B644" s="213" t="s">
        <v>743</v>
      </c>
      <c r="C644" s="213" t="s">
        <v>876</v>
      </c>
      <c r="D644" s="56">
        <v>1</v>
      </c>
      <c r="E644" s="56" t="s">
        <v>58</v>
      </c>
    </row>
    <row r="645" spans="1:5">
      <c r="A645" s="213" t="s">
        <v>742</v>
      </c>
      <c r="B645" s="213" t="s">
        <v>743</v>
      </c>
      <c r="C645" s="213" t="s">
        <v>877</v>
      </c>
      <c r="D645" s="56">
        <v>1</v>
      </c>
      <c r="E645" s="56" t="s">
        <v>58</v>
      </c>
    </row>
    <row r="646" spans="1:5">
      <c r="A646" s="213" t="s">
        <v>742</v>
      </c>
      <c r="B646" s="213" t="s">
        <v>743</v>
      </c>
      <c r="C646" s="213" t="s">
        <v>878</v>
      </c>
      <c r="D646" s="56">
        <v>1</v>
      </c>
      <c r="E646" s="56" t="s">
        <v>58</v>
      </c>
    </row>
    <row r="647" spans="1:5">
      <c r="A647" s="213" t="s">
        <v>742</v>
      </c>
      <c r="B647" s="213" t="s">
        <v>743</v>
      </c>
      <c r="C647" s="213" t="s">
        <v>879</v>
      </c>
      <c r="D647" s="56">
        <v>1</v>
      </c>
      <c r="E647" s="56" t="s">
        <v>195</v>
      </c>
    </row>
    <row r="648" spans="1:5">
      <c r="A648" s="213" t="s">
        <v>742</v>
      </c>
      <c r="B648" s="213" t="s">
        <v>743</v>
      </c>
      <c r="C648" s="213" t="s">
        <v>880</v>
      </c>
      <c r="D648" s="56">
        <v>1</v>
      </c>
      <c r="E648" s="56" t="s">
        <v>58</v>
      </c>
    </row>
    <row r="649" spans="1:5">
      <c r="A649" s="213" t="s">
        <v>742</v>
      </c>
      <c r="B649" s="213" t="s">
        <v>743</v>
      </c>
      <c r="C649" s="213" t="s">
        <v>881</v>
      </c>
      <c r="D649" s="56">
        <v>1</v>
      </c>
      <c r="E649" s="56" t="s">
        <v>58</v>
      </c>
    </row>
    <row r="650" spans="1:5">
      <c r="A650" s="213" t="s">
        <v>742</v>
      </c>
      <c r="B650" s="213" t="s">
        <v>743</v>
      </c>
      <c r="C650" s="213" t="s">
        <v>882</v>
      </c>
      <c r="D650" s="56">
        <v>1</v>
      </c>
      <c r="E650" s="56" t="s">
        <v>200</v>
      </c>
    </row>
    <row r="651" spans="1:5">
      <c r="A651" s="213" t="s">
        <v>742</v>
      </c>
      <c r="B651" s="213" t="s">
        <v>743</v>
      </c>
      <c r="C651" s="213" t="s">
        <v>883</v>
      </c>
      <c r="D651" s="56">
        <v>1</v>
      </c>
      <c r="E651" s="56" t="s">
        <v>206</v>
      </c>
    </row>
    <row r="652" spans="1:5">
      <c r="A652" s="213" t="s">
        <v>742</v>
      </c>
      <c r="B652" s="213" t="s">
        <v>743</v>
      </c>
      <c r="C652" s="213" t="s">
        <v>884</v>
      </c>
      <c r="D652" s="56">
        <v>1</v>
      </c>
      <c r="E652" s="56" t="s">
        <v>58</v>
      </c>
    </row>
    <row r="653" spans="1:5">
      <c r="A653" s="213" t="s">
        <v>742</v>
      </c>
      <c r="B653" s="213" t="s">
        <v>743</v>
      </c>
      <c r="C653" s="213" t="s">
        <v>885</v>
      </c>
      <c r="D653" s="56">
        <v>1</v>
      </c>
      <c r="E653" s="56" t="s">
        <v>200</v>
      </c>
    </row>
    <row r="654" spans="1:5">
      <c r="A654" s="213" t="s">
        <v>742</v>
      </c>
      <c r="B654" s="213" t="s">
        <v>743</v>
      </c>
      <c r="C654" s="213" t="s">
        <v>886</v>
      </c>
      <c r="D654" s="56">
        <v>1</v>
      </c>
      <c r="E654" s="56" t="s">
        <v>195</v>
      </c>
    </row>
    <row r="655" spans="1:5">
      <c r="A655" s="213" t="s">
        <v>742</v>
      </c>
      <c r="B655" s="213" t="s">
        <v>743</v>
      </c>
      <c r="C655" s="213" t="s">
        <v>887</v>
      </c>
      <c r="D655" s="56">
        <v>1</v>
      </c>
      <c r="E655" s="56" t="s">
        <v>206</v>
      </c>
    </row>
    <row r="656" spans="1:5">
      <c r="A656" s="213" t="s">
        <v>742</v>
      </c>
      <c r="B656" s="213" t="s">
        <v>743</v>
      </c>
      <c r="C656" s="213" t="s">
        <v>888</v>
      </c>
      <c r="D656" s="56">
        <v>2</v>
      </c>
      <c r="E656" s="56" t="s">
        <v>200</v>
      </c>
    </row>
    <row r="657" spans="1:5">
      <c r="A657" s="213" t="s">
        <v>742</v>
      </c>
      <c r="B657" s="213" t="s">
        <v>743</v>
      </c>
      <c r="C657" s="213" t="s">
        <v>889</v>
      </c>
      <c r="D657" s="56">
        <v>1</v>
      </c>
      <c r="E657" s="56" t="s">
        <v>58</v>
      </c>
    </row>
    <row r="658" spans="1:5">
      <c r="A658" s="213" t="s">
        <v>742</v>
      </c>
      <c r="B658" s="213" t="s">
        <v>743</v>
      </c>
      <c r="C658" s="213" t="s">
        <v>890</v>
      </c>
      <c r="D658" s="56">
        <v>1</v>
      </c>
      <c r="E658" s="56" t="s">
        <v>58</v>
      </c>
    </row>
    <row r="659" spans="1:5">
      <c r="A659" s="213" t="s">
        <v>742</v>
      </c>
      <c r="B659" s="213" t="s">
        <v>743</v>
      </c>
      <c r="C659" s="213" t="s">
        <v>891</v>
      </c>
      <c r="D659" s="56">
        <v>1</v>
      </c>
      <c r="E659" s="56" t="s">
        <v>58</v>
      </c>
    </row>
    <row r="660" spans="1:5">
      <c r="A660" s="213" t="s">
        <v>742</v>
      </c>
      <c r="B660" s="213" t="s">
        <v>743</v>
      </c>
      <c r="C660" s="213" t="s">
        <v>892</v>
      </c>
      <c r="D660" s="56">
        <v>2</v>
      </c>
      <c r="E660" s="56" t="s">
        <v>206</v>
      </c>
    </row>
    <row r="661" spans="1:5">
      <c r="A661" s="213" t="s">
        <v>742</v>
      </c>
      <c r="B661" s="213" t="s">
        <v>743</v>
      </c>
      <c r="C661" s="213" t="s">
        <v>893</v>
      </c>
      <c r="D661" s="56">
        <v>1</v>
      </c>
      <c r="E661" s="56" t="s">
        <v>206</v>
      </c>
    </row>
    <row r="662" spans="1:5">
      <c r="A662" s="213" t="s">
        <v>742</v>
      </c>
      <c r="B662" s="213" t="s">
        <v>743</v>
      </c>
      <c r="C662" s="213" t="s">
        <v>894</v>
      </c>
      <c r="D662" s="56">
        <v>2</v>
      </c>
      <c r="E662" s="56" t="s">
        <v>206</v>
      </c>
    </row>
    <row r="663" spans="1:5">
      <c r="A663" s="213" t="s">
        <v>742</v>
      </c>
      <c r="B663" s="213" t="s">
        <v>743</v>
      </c>
      <c r="C663" s="213" t="s">
        <v>895</v>
      </c>
      <c r="D663" s="56">
        <v>1</v>
      </c>
      <c r="E663" s="56" t="s">
        <v>58</v>
      </c>
    </row>
    <row r="664" spans="1:5">
      <c r="A664" s="213" t="s">
        <v>742</v>
      </c>
      <c r="B664" s="213" t="s">
        <v>743</v>
      </c>
      <c r="C664" s="213" t="s">
        <v>896</v>
      </c>
      <c r="D664" s="56">
        <v>1</v>
      </c>
      <c r="E664" s="56" t="s">
        <v>58</v>
      </c>
    </row>
    <row r="665" spans="1:5">
      <c r="A665" s="213" t="s">
        <v>742</v>
      </c>
      <c r="B665" s="213" t="s">
        <v>743</v>
      </c>
      <c r="C665" s="213" t="s">
        <v>897</v>
      </c>
      <c r="D665" s="56">
        <v>1</v>
      </c>
      <c r="E665" s="56" t="s">
        <v>206</v>
      </c>
    </row>
    <row r="666" spans="1:5">
      <c r="A666" s="213" t="s">
        <v>742</v>
      </c>
      <c r="B666" s="213" t="s">
        <v>743</v>
      </c>
      <c r="C666" s="213" t="s">
        <v>898</v>
      </c>
      <c r="D666" s="56">
        <v>1</v>
      </c>
      <c r="E666" s="56" t="s">
        <v>58</v>
      </c>
    </row>
    <row r="667" spans="1:5">
      <c r="A667" s="213" t="s">
        <v>742</v>
      </c>
      <c r="B667" s="213" t="s">
        <v>743</v>
      </c>
      <c r="C667" s="213" t="s">
        <v>899</v>
      </c>
      <c r="D667" s="56">
        <v>1</v>
      </c>
      <c r="E667" s="56" t="s">
        <v>58</v>
      </c>
    </row>
    <row r="668" spans="1:5">
      <c r="A668" s="213" t="s">
        <v>742</v>
      </c>
      <c r="B668" s="213" t="s">
        <v>743</v>
      </c>
      <c r="C668" s="213" t="s">
        <v>900</v>
      </c>
      <c r="D668" s="56">
        <v>1</v>
      </c>
      <c r="E668" s="56" t="s">
        <v>58</v>
      </c>
    </row>
    <row r="669" spans="1:5">
      <c r="A669" s="213" t="s">
        <v>742</v>
      </c>
      <c r="B669" s="213" t="s">
        <v>743</v>
      </c>
      <c r="C669" s="213" t="s">
        <v>901</v>
      </c>
      <c r="D669" s="56">
        <v>2</v>
      </c>
      <c r="E669" s="56" t="s">
        <v>200</v>
      </c>
    </row>
    <row r="670" spans="1:5">
      <c r="A670" s="213" t="s">
        <v>742</v>
      </c>
      <c r="B670" s="213" t="s">
        <v>743</v>
      </c>
      <c r="C670" s="213" t="s">
        <v>902</v>
      </c>
      <c r="D670" s="56">
        <v>1</v>
      </c>
      <c r="E670" s="56" t="s">
        <v>206</v>
      </c>
    </row>
    <row r="671" spans="1:5">
      <c r="A671" s="213" t="s">
        <v>742</v>
      </c>
      <c r="B671" s="213" t="s">
        <v>743</v>
      </c>
      <c r="C671" s="213" t="s">
        <v>903</v>
      </c>
      <c r="D671" s="56">
        <v>2</v>
      </c>
      <c r="E671" s="56" t="s">
        <v>200</v>
      </c>
    </row>
    <row r="672" spans="1:5">
      <c r="A672" s="213" t="s">
        <v>742</v>
      </c>
      <c r="B672" s="213" t="s">
        <v>743</v>
      </c>
      <c r="C672" s="213" t="s">
        <v>904</v>
      </c>
      <c r="D672" s="56">
        <v>2</v>
      </c>
      <c r="E672" s="56" t="s">
        <v>200</v>
      </c>
    </row>
    <row r="673" spans="1:5">
      <c r="A673" s="213" t="s">
        <v>742</v>
      </c>
      <c r="B673" s="213" t="s">
        <v>743</v>
      </c>
      <c r="C673" s="213" t="s">
        <v>520</v>
      </c>
      <c r="D673" s="56">
        <v>2</v>
      </c>
      <c r="E673" s="56" t="s">
        <v>200</v>
      </c>
    </row>
    <row r="674" spans="1:5">
      <c r="A674" s="213" t="s">
        <v>742</v>
      </c>
      <c r="B674" s="213" t="s">
        <v>743</v>
      </c>
      <c r="C674" s="213" t="s">
        <v>905</v>
      </c>
      <c r="D674" s="56">
        <v>1</v>
      </c>
      <c r="E674" s="56" t="s">
        <v>200</v>
      </c>
    </row>
    <row r="675" spans="1:5">
      <c r="A675" s="213" t="s">
        <v>742</v>
      </c>
      <c r="B675" s="213" t="s">
        <v>743</v>
      </c>
      <c r="C675" s="213" t="s">
        <v>906</v>
      </c>
      <c r="D675" s="56">
        <v>2</v>
      </c>
      <c r="E675" s="56" t="s">
        <v>200</v>
      </c>
    </row>
    <row r="676" spans="1:5">
      <c r="A676" s="213" t="s">
        <v>742</v>
      </c>
      <c r="B676" s="213" t="s">
        <v>743</v>
      </c>
      <c r="C676" s="213" t="s">
        <v>907</v>
      </c>
      <c r="D676" s="56">
        <v>2</v>
      </c>
      <c r="E676" s="56" t="s">
        <v>200</v>
      </c>
    </row>
    <row r="677" spans="1:5">
      <c r="A677" s="213" t="s">
        <v>742</v>
      </c>
      <c r="B677" s="213" t="s">
        <v>743</v>
      </c>
      <c r="C677" s="213" t="s">
        <v>908</v>
      </c>
      <c r="D677" s="56">
        <v>1</v>
      </c>
      <c r="E677" s="56" t="s">
        <v>58</v>
      </c>
    </row>
    <row r="678" spans="1:5">
      <c r="A678" s="213" t="s">
        <v>742</v>
      </c>
      <c r="B678" s="213" t="s">
        <v>743</v>
      </c>
      <c r="C678" s="213" t="s">
        <v>909</v>
      </c>
      <c r="D678" s="56">
        <v>1</v>
      </c>
      <c r="E678" s="56" t="s">
        <v>206</v>
      </c>
    </row>
    <row r="679" spans="1:5">
      <c r="A679" s="213" t="s">
        <v>742</v>
      </c>
      <c r="B679" s="213" t="s">
        <v>743</v>
      </c>
      <c r="C679" s="213" t="s">
        <v>910</v>
      </c>
      <c r="D679" s="56">
        <v>1</v>
      </c>
      <c r="E679" s="56" t="s">
        <v>58</v>
      </c>
    </row>
    <row r="680" spans="1:5">
      <c r="A680" s="213" t="s">
        <v>742</v>
      </c>
      <c r="B680" s="213" t="s">
        <v>743</v>
      </c>
      <c r="C680" s="213" t="s">
        <v>911</v>
      </c>
      <c r="D680" s="56">
        <v>1</v>
      </c>
      <c r="E680" s="56" t="s">
        <v>206</v>
      </c>
    </row>
    <row r="681" spans="1:5">
      <c r="A681" s="213" t="s">
        <v>742</v>
      </c>
      <c r="B681" s="213" t="s">
        <v>743</v>
      </c>
      <c r="C681" s="213" t="s">
        <v>912</v>
      </c>
      <c r="D681" s="56">
        <v>2</v>
      </c>
      <c r="E681" s="56" t="s">
        <v>206</v>
      </c>
    </row>
    <row r="682" spans="1:5">
      <c r="A682" s="213" t="s">
        <v>742</v>
      </c>
      <c r="B682" s="213" t="s">
        <v>743</v>
      </c>
      <c r="C682" s="213" t="s">
        <v>913</v>
      </c>
      <c r="D682" s="56">
        <v>2</v>
      </c>
      <c r="E682" s="56" t="s">
        <v>200</v>
      </c>
    </row>
    <row r="683" spans="1:5">
      <c r="A683" s="213" t="s">
        <v>742</v>
      </c>
      <c r="B683" s="213" t="s">
        <v>743</v>
      </c>
      <c r="C683" s="213" t="s">
        <v>914</v>
      </c>
      <c r="D683" s="56">
        <v>1</v>
      </c>
      <c r="E683" s="56" t="s">
        <v>58</v>
      </c>
    </row>
    <row r="684" spans="1:5">
      <c r="A684" s="213" t="s">
        <v>742</v>
      </c>
      <c r="B684" s="213" t="s">
        <v>743</v>
      </c>
      <c r="C684" s="213" t="s">
        <v>915</v>
      </c>
      <c r="D684" s="56">
        <v>1</v>
      </c>
      <c r="E684" s="56" t="s">
        <v>58</v>
      </c>
    </row>
    <row r="685" spans="1:5">
      <c r="A685" s="213" t="s">
        <v>742</v>
      </c>
      <c r="B685" s="213" t="s">
        <v>743</v>
      </c>
      <c r="C685" s="213" t="s">
        <v>916</v>
      </c>
      <c r="D685" s="56">
        <v>1</v>
      </c>
      <c r="E685" s="56" t="s">
        <v>58</v>
      </c>
    </row>
    <row r="686" spans="1:5">
      <c r="A686" s="213" t="s">
        <v>742</v>
      </c>
      <c r="B686" s="213" t="s">
        <v>743</v>
      </c>
      <c r="C686" s="213" t="s">
        <v>917</v>
      </c>
      <c r="D686" s="56">
        <v>2</v>
      </c>
      <c r="E686" s="56" t="s">
        <v>200</v>
      </c>
    </row>
    <row r="687" spans="1:5">
      <c r="A687" s="213" t="s">
        <v>742</v>
      </c>
      <c r="B687" s="213" t="s">
        <v>743</v>
      </c>
      <c r="C687" s="213" t="s">
        <v>918</v>
      </c>
      <c r="D687" s="56">
        <v>1</v>
      </c>
      <c r="E687" s="56" t="s">
        <v>58</v>
      </c>
    </row>
    <row r="688" spans="1:5">
      <c r="A688" s="213" t="s">
        <v>742</v>
      </c>
      <c r="B688" s="213" t="s">
        <v>743</v>
      </c>
      <c r="C688" s="213" t="s">
        <v>919</v>
      </c>
      <c r="D688" s="56">
        <v>1</v>
      </c>
      <c r="E688" s="56" t="s">
        <v>206</v>
      </c>
    </row>
    <row r="689" spans="1:5">
      <c r="A689" s="213" t="s">
        <v>742</v>
      </c>
      <c r="B689" s="213" t="s">
        <v>743</v>
      </c>
      <c r="C689" s="213" t="s">
        <v>920</v>
      </c>
      <c r="D689" s="56">
        <v>2</v>
      </c>
      <c r="E689" s="56" t="s">
        <v>206</v>
      </c>
    </row>
    <row r="690" spans="1:5">
      <c r="A690" s="213" t="s">
        <v>742</v>
      </c>
      <c r="B690" s="213" t="s">
        <v>743</v>
      </c>
      <c r="C690" s="213" t="s">
        <v>921</v>
      </c>
      <c r="D690" s="56">
        <v>2</v>
      </c>
      <c r="E690" s="56" t="s">
        <v>200</v>
      </c>
    </row>
    <row r="691" spans="1:5">
      <c r="A691" s="213" t="s">
        <v>742</v>
      </c>
      <c r="B691" s="213" t="s">
        <v>743</v>
      </c>
      <c r="C691" s="213" t="s">
        <v>922</v>
      </c>
      <c r="D691" s="56">
        <v>2</v>
      </c>
      <c r="E691" s="56" t="s">
        <v>200</v>
      </c>
    </row>
    <row r="692" spans="1:5">
      <c r="A692" s="213" t="s">
        <v>742</v>
      </c>
      <c r="B692" s="213" t="s">
        <v>743</v>
      </c>
      <c r="C692" s="213" t="s">
        <v>923</v>
      </c>
      <c r="D692" s="56">
        <v>1</v>
      </c>
      <c r="E692" s="56" t="s">
        <v>58</v>
      </c>
    </row>
    <row r="693" spans="1:5">
      <c r="A693" s="213" t="s">
        <v>742</v>
      </c>
      <c r="B693" s="213" t="s">
        <v>743</v>
      </c>
      <c r="C693" s="213" t="s">
        <v>924</v>
      </c>
      <c r="D693" s="56">
        <v>2</v>
      </c>
      <c r="E693" s="56" t="s">
        <v>200</v>
      </c>
    </row>
    <row r="694" spans="1:5">
      <c r="A694" s="213" t="s">
        <v>742</v>
      </c>
      <c r="B694" s="213" t="s">
        <v>743</v>
      </c>
      <c r="C694" s="213" t="s">
        <v>925</v>
      </c>
      <c r="D694" s="56">
        <v>2</v>
      </c>
      <c r="E694" s="56" t="s">
        <v>200</v>
      </c>
    </row>
    <row r="695" spans="1:5">
      <c r="A695" s="213" t="s">
        <v>742</v>
      </c>
      <c r="B695" s="213" t="s">
        <v>743</v>
      </c>
      <c r="C695" s="213" t="s">
        <v>926</v>
      </c>
      <c r="D695" s="56">
        <v>2</v>
      </c>
      <c r="E695" s="56" t="s">
        <v>200</v>
      </c>
    </row>
    <row r="696" spans="1:5">
      <c r="A696" s="213" t="s">
        <v>742</v>
      </c>
      <c r="B696" s="213" t="s">
        <v>743</v>
      </c>
      <c r="C696" s="213" t="s">
        <v>927</v>
      </c>
      <c r="D696" s="56">
        <v>2</v>
      </c>
      <c r="E696" s="56" t="s">
        <v>200</v>
      </c>
    </row>
    <row r="697" spans="1:5">
      <c r="A697" s="213" t="s">
        <v>742</v>
      </c>
      <c r="B697" s="213" t="s">
        <v>743</v>
      </c>
      <c r="C697" s="213" t="s">
        <v>928</v>
      </c>
      <c r="D697" s="56">
        <v>2</v>
      </c>
      <c r="E697" s="56" t="s">
        <v>200</v>
      </c>
    </row>
    <row r="698" spans="1:5">
      <c r="A698" s="213" t="s">
        <v>742</v>
      </c>
      <c r="B698" s="213" t="s">
        <v>743</v>
      </c>
      <c r="C698" s="213" t="s">
        <v>929</v>
      </c>
      <c r="D698" s="56">
        <v>1</v>
      </c>
      <c r="E698" s="56" t="s">
        <v>195</v>
      </c>
    </row>
    <row r="699" spans="1:5">
      <c r="A699" s="213" t="s">
        <v>742</v>
      </c>
      <c r="B699" s="213" t="s">
        <v>743</v>
      </c>
      <c r="C699" s="213" t="s">
        <v>930</v>
      </c>
      <c r="D699" s="56">
        <v>1</v>
      </c>
      <c r="E699" s="56" t="s">
        <v>206</v>
      </c>
    </row>
    <row r="700" spans="1:5">
      <c r="A700" s="213" t="s">
        <v>742</v>
      </c>
      <c r="B700" s="213" t="s">
        <v>743</v>
      </c>
      <c r="C700" s="213" t="s">
        <v>931</v>
      </c>
      <c r="D700" s="56">
        <v>1</v>
      </c>
      <c r="E700" s="56" t="s">
        <v>206</v>
      </c>
    </row>
    <row r="701" spans="1:5">
      <c r="A701" s="213" t="s">
        <v>742</v>
      </c>
      <c r="B701" s="213" t="s">
        <v>743</v>
      </c>
      <c r="C701" s="213" t="s">
        <v>932</v>
      </c>
      <c r="D701" s="56">
        <v>1</v>
      </c>
      <c r="E701" s="56" t="s">
        <v>58</v>
      </c>
    </row>
    <row r="702" spans="1:5">
      <c r="A702" s="213" t="s">
        <v>742</v>
      </c>
      <c r="B702" s="213" t="s">
        <v>743</v>
      </c>
      <c r="C702" s="213" t="s">
        <v>933</v>
      </c>
      <c r="D702" s="56">
        <v>2</v>
      </c>
      <c r="E702" s="56" t="s">
        <v>200</v>
      </c>
    </row>
    <row r="703" spans="1:5">
      <c r="A703" s="213" t="s">
        <v>742</v>
      </c>
      <c r="B703" s="213" t="s">
        <v>743</v>
      </c>
      <c r="C703" s="213" t="s">
        <v>934</v>
      </c>
      <c r="D703" s="56">
        <v>1</v>
      </c>
      <c r="E703" s="56" t="s">
        <v>58</v>
      </c>
    </row>
    <row r="704" spans="1:5">
      <c r="A704" s="213" t="s">
        <v>742</v>
      </c>
      <c r="B704" s="213" t="s">
        <v>743</v>
      </c>
      <c r="C704" s="213" t="s">
        <v>935</v>
      </c>
      <c r="D704" s="56">
        <v>2</v>
      </c>
      <c r="E704" s="56" t="s">
        <v>200</v>
      </c>
    </row>
    <row r="705" spans="1:5">
      <c r="A705" s="213" t="s">
        <v>742</v>
      </c>
      <c r="B705" s="213" t="s">
        <v>743</v>
      </c>
      <c r="C705" s="213" t="s">
        <v>936</v>
      </c>
      <c r="D705" s="56">
        <v>1</v>
      </c>
      <c r="E705" s="56" t="s">
        <v>58</v>
      </c>
    </row>
    <row r="706" spans="1:5">
      <c r="A706" s="213" t="s">
        <v>742</v>
      </c>
      <c r="B706" s="213" t="s">
        <v>743</v>
      </c>
      <c r="C706" s="213" t="s">
        <v>937</v>
      </c>
      <c r="D706" s="56">
        <v>1</v>
      </c>
      <c r="E706" s="56" t="s">
        <v>58</v>
      </c>
    </row>
    <row r="707" spans="1:5">
      <c r="A707" s="213" t="s">
        <v>742</v>
      </c>
      <c r="B707" s="213" t="s">
        <v>743</v>
      </c>
      <c r="C707" s="213" t="s">
        <v>938</v>
      </c>
      <c r="D707" s="56">
        <v>2</v>
      </c>
      <c r="E707" s="56" t="s">
        <v>200</v>
      </c>
    </row>
    <row r="708" spans="1:5">
      <c r="A708" s="213" t="s">
        <v>742</v>
      </c>
      <c r="B708" s="213" t="s">
        <v>743</v>
      </c>
      <c r="C708" s="213" t="s">
        <v>939</v>
      </c>
      <c r="D708" s="56">
        <v>2</v>
      </c>
      <c r="E708" s="56" t="s">
        <v>200</v>
      </c>
    </row>
    <row r="709" spans="1:5">
      <c r="A709" s="213" t="s">
        <v>742</v>
      </c>
      <c r="B709" s="213" t="s">
        <v>743</v>
      </c>
      <c r="C709" s="213" t="s">
        <v>940</v>
      </c>
      <c r="D709" s="56">
        <v>1</v>
      </c>
      <c r="E709" s="56" t="s">
        <v>200</v>
      </c>
    </row>
    <row r="710" spans="1:5">
      <c r="A710" s="213" t="s">
        <v>742</v>
      </c>
      <c r="B710" s="213" t="s">
        <v>743</v>
      </c>
      <c r="C710" s="213" t="s">
        <v>941</v>
      </c>
      <c r="D710" s="56">
        <v>2</v>
      </c>
      <c r="E710" s="56" t="s">
        <v>206</v>
      </c>
    </row>
    <row r="711" spans="1:5">
      <c r="A711" s="213" t="s">
        <v>742</v>
      </c>
      <c r="B711" s="213" t="s">
        <v>743</v>
      </c>
      <c r="C711" s="213" t="s">
        <v>942</v>
      </c>
      <c r="D711" s="56">
        <v>1</v>
      </c>
      <c r="E711" s="56" t="s">
        <v>58</v>
      </c>
    </row>
    <row r="712" spans="1:5">
      <c r="A712" s="213" t="s">
        <v>742</v>
      </c>
      <c r="B712" s="213" t="s">
        <v>743</v>
      </c>
      <c r="C712" s="213" t="s">
        <v>943</v>
      </c>
      <c r="D712" s="56">
        <v>1</v>
      </c>
      <c r="E712" s="56" t="s">
        <v>206</v>
      </c>
    </row>
    <row r="713" spans="1:5">
      <c r="A713" s="213" t="s">
        <v>742</v>
      </c>
      <c r="B713" s="213" t="s">
        <v>743</v>
      </c>
      <c r="C713" s="213" t="s">
        <v>944</v>
      </c>
      <c r="D713" s="56">
        <v>2</v>
      </c>
      <c r="E713" s="56" t="s">
        <v>200</v>
      </c>
    </row>
    <row r="714" spans="1:5">
      <c r="A714" s="213" t="s">
        <v>742</v>
      </c>
      <c r="B714" s="213" t="s">
        <v>743</v>
      </c>
      <c r="C714" s="213" t="s">
        <v>945</v>
      </c>
      <c r="D714" s="56">
        <v>2</v>
      </c>
      <c r="E714" s="56" t="s">
        <v>200</v>
      </c>
    </row>
    <row r="715" spans="1:5">
      <c r="A715" s="213" t="s">
        <v>742</v>
      </c>
      <c r="B715" s="213" t="s">
        <v>743</v>
      </c>
      <c r="C715" s="213" t="s">
        <v>946</v>
      </c>
      <c r="D715" s="56">
        <v>1</v>
      </c>
      <c r="E715" s="56" t="s">
        <v>206</v>
      </c>
    </row>
    <row r="716" spans="1:5">
      <c r="A716" s="213" t="s">
        <v>742</v>
      </c>
      <c r="B716" s="213" t="s">
        <v>743</v>
      </c>
      <c r="C716" s="213" t="s">
        <v>947</v>
      </c>
      <c r="D716" s="56">
        <v>2</v>
      </c>
      <c r="E716" s="56" t="s">
        <v>200</v>
      </c>
    </row>
    <row r="717" spans="1:5">
      <c r="A717" s="213" t="s">
        <v>742</v>
      </c>
      <c r="B717" s="213" t="s">
        <v>743</v>
      </c>
      <c r="C717" s="213" t="s">
        <v>948</v>
      </c>
      <c r="D717" s="56">
        <v>1</v>
      </c>
      <c r="E717" s="56" t="s">
        <v>206</v>
      </c>
    </row>
    <row r="718" spans="1:5">
      <c r="A718" s="213" t="s">
        <v>742</v>
      </c>
      <c r="B718" s="213" t="s">
        <v>743</v>
      </c>
      <c r="C718" s="213" t="s">
        <v>949</v>
      </c>
      <c r="D718" s="56">
        <v>2</v>
      </c>
      <c r="E718" s="56" t="s">
        <v>200</v>
      </c>
    </row>
    <row r="719" spans="1:5">
      <c r="A719" s="213" t="s">
        <v>742</v>
      </c>
      <c r="B719" s="213" t="s">
        <v>743</v>
      </c>
      <c r="C719" s="213" t="s">
        <v>950</v>
      </c>
      <c r="D719" s="56">
        <v>2</v>
      </c>
      <c r="E719" s="56" t="s">
        <v>200</v>
      </c>
    </row>
    <row r="720" spans="1:5">
      <c r="A720" s="213" t="s">
        <v>742</v>
      </c>
      <c r="B720" s="213" t="s">
        <v>743</v>
      </c>
      <c r="C720" s="213" t="s">
        <v>951</v>
      </c>
      <c r="D720" s="56">
        <v>1</v>
      </c>
      <c r="E720" s="56" t="s">
        <v>58</v>
      </c>
    </row>
    <row r="721" spans="1:5">
      <c r="A721" s="213" t="s">
        <v>742</v>
      </c>
      <c r="B721" s="213" t="s">
        <v>743</v>
      </c>
      <c r="C721" s="213" t="s">
        <v>952</v>
      </c>
      <c r="D721" s="56">
        <v>1</v>
      </c>
      <c r="E721" s="56" t="s">
        <v>206</v>
      </c>
    </row>
    <row r="722" spans="1:5">
      <c r="A722" s="213" t="s">
        <v>742</v>
      </c>
      <c r="B722" s="213" t="s">
        <v>743</v>
      </c>
      <c r="C722" s="213" t="s">
        <v>953</v>
      </c>
      <c r="D722" s="56">
        <v>1</v>
      </c>
      <c r="E722" s="56" t="s">
        <v>206</v>
      </c>
    </row>
    <row r="723" spans="1:5">
      <c r="A723" s="213" t="s">
        <v>742</v>
      </c>
      <c r="B723" s="213" t="s">
        <v>743</v>
      </c>
      <c r="C723" s="213" t="s">
        <v>954</v>
      </c>
      <c r="D723" s="56">
        <v>1</v>
      </c>
      <c r="E723" s="56" t="s">
        <v>195</v>
      </c>
    </row>
    <row r="724" spans="1:5">
      <c r="A724" s="213" t="s">
        <v>742</v>
      </c>
      <c r="B724" s="213" t="s">
        <v>743</v>
      </c>
      <c r="C724" s="213" t="s">
        <v>955</v>
      </c>
      <c r="D724" s="56">
        <v>2</v>
      </c>
      <c r="E724" s="56" t="s">
        <v>206</v>
      </c>
    </row>
    <row r="725" spans="1:5">
      <c r="A725" s="213" t="s">
        <v>742</v>
      </c>
      <c r="B725" s="213" t="s">
        <v>743</v>
      </c>
      <c r="C725" s="213" t="s">
        <v>956</v>
      </c>
      <c r="D725" s="56">
        <v>2</v>
      </c>
      <c r="E725" s="56" t="s">
        <v>200</v>
      </c>
    </row>
    <row r="726" spans="1:5">
      <c r="A726" s="213" t="s">
        <v>742</v>
      </c>
      <c r="B726" s="213" t="s">
        <v>743</v>
      </c>
      <c r="C726" s="213" t="s">
        <v>957</v>
      </c>
      <c r="D726" s="56">
        <v>2</v>
      </c>
      <c r="E726" s="56" t="s">
        <v>200</v>
      </c>
    </row>
    <row r="727" spans="1:5">
      <c r="A727" s="213" t="s">
        <v>742</v>
      </c>
      <c r="B727" s="213" t="s">
        <v>743</v>
      </c>
      <c r="C727" s="213" t="s">
        <v>958</v>
      </c>
      <c r="D727" s="56">
        <v>1</v>
      </c>
      <c r="E727" s="56" t="s">
        <v>206</v>
      </c>
    </row>
    <row r="728" spans="1:5">
      <c r="A728" s="213" t="s">
        <v>742</v>
      </c>
      <c r="B728" s="213" t="s">
        <v>743</v>
      </c>
      <c r="C728" s="213" t="s">
        <v>959</v>
      </c>
      <c r="D728" s="56">
        <v>1</v>
      </c>
      <c r="E728" s="56" t="s">
        <v>200</v>
      </c>
    </row>
    <row r="729" spans="1:5">
      <c r="A729" s="213" t="s">
        <v>742</v>
      </c>
      <c r="B729" s="213" t="s">
        <v>743</v>
      </c>
      <c r="C729" s="213" t="s">
        <v>960</v>
      </c>
      <c r="D729" s="56">
        <v>2</v>
      </c>
      <c r="E729" s="56" t="s">
        <v>200</v>
      </c>
    </row>
    <row r="730" spans="1:5">
      <c r="A730" s="213" t="s">
        <v>742</v>
      </c>
      <c r="B730" s="213" t="s">
        <v>743</v>
      </c>
      <c r="C730" s="213" t="s">
        <v>637</v>
      </c>
      <c r="D730" s="56">
        <v>2</v>
      </c>
      <c r="E730" s="56" t="s">
        <v>200</v>
      </c>
    </row>
    <row r="731" spans="1:5">
      <c r="A731" s="213" t="s">
        <v>742</v>
      </c>
      <c r="B731" s="213" t="s">
        <v>743</v>
      </c>
      <c r="C731" s="213" t="s">
        <v>961</v>
      </c>
      <c r="D731" s="56">
        <v>1</v>
      </c>
      <c r="E731" s="56" t="s">
        <v>206</v>
      </c>
    </row>
    <row r="732" spans="1:5">
      <c r="A732" s="213" t="s">
        <v>742</v>
      </c>
      <c r="B732" s="213" t="s">
        <v>743</v>
      </c>
      <c r="C732" s="213" t="s">
        <v>962</v>
      </c>
      <c r="D732" s="56">
        <v>2</v>
      </c>
      <c r="E732" s="56" t="s">
        <v>200</v>
      </c>
    </row>
    <row r="733" spans="1:5">
      <c r="A733" s="213" t="s">
        <v>742</v>
      </c>
      <c r="B733" s="213" t="s">
        <v>743</v>
      </c>
      <c r="C733" s="213" t="s">
        <v>963</v>
      </c>
      <c r="D733" s="56">
        <v>1</v>
      </c>
      <c r="E733" s="56" t="s">
        <v>206</v>
      </c>
    </row>
    <row r="734" spans="1:5">
      <c r="A734" s="213" t="s">
        <v>742</v>
      </c>
      <c r="B734" s="213" t="s">
        <v>743</v>
      </c>
      <c r="C734" s="213" t="s">
        <v>964</v>
      </c>
      <c r="D734" s="56">
        <v>1</v>
      </c>
      <c r="E734" s="56" t="s">
        <v>58</v>
      </c>
    </row>
    <row r="735" spans="1:5">
      <c r="A735" s="213" t="s">
        <v>742</v>
      </c>
      <c r="B735" s="213" t="s">
        <v>743</v>
      </c>
      <c r="C735" s="213" t="s">
        <v>965</v>
      </c>
      <c r="D735" s="56">
        <v>1</v>
      </c>
      <c r="E735" s="56" t="s">
        <v>58</v>
      </c>
    </row>
    <row r="736" spans="1:5">
      <c r="A736" s="213" t="s">
        <v>742</v>
      </c>
      <c r="B736" s="213" t="s">
        <v>743</v>
      </c>
      <c r="C736" s="213" t="s">
        <v>966</v>
      </c>
      <c r="D736" s="56">
        <v>1</v>
      </c>
      <c r="E736" s="56" t="s">
        <v>58</v>
      </c>
    </row>
    <row r="737" spans="1:5">
      <c r="A737" s="213" t="s">
        <v>742</v>
      </c>
      <c r="B737" s="213" t="s">
        <v>743</v>
      </c>
      <c r="C737" s="213" t="s">
        <v>967</v>
      </c>
      <c r="D737" s="56">
        <v>1</v>
      </c>
      <c r="E737" s="56" t="s">
        <v>206</v>
      </c>
    </row>
    <row r="738" spans="1:5">
      <c r="A738" s="213" t="s">
        <v>742</v>
      </c>
      <c r="B738" s="213" t="s">
        <v>743</v>
      </c>
      <c r="C738" s="213" t="s">
        <v>968</v>
      </c>
      <c r="D738" s="56">
        <v>1</v>
      </c>
      <c r="E738" s="56" t="s">
        <v>206</v>
      </c>
    </row>
    <row r="739" spans="1:5">
      <c r="A739" s="213" t="s">
        <v>742</v>
      </c>
      <c r="B739" s="213" t="s">
        <v>743</v>
      </c>
      <c r="C739" s="213" t="s">
        <v>969</v>
      </c>
      <c r="D739" s="56">
        <v>2</v>
      </c>
      <c r="E739" s="56" t="s">
        <v>200</v>
      </c>
    </row>
    <row r="740" spans="1:5">
      <c r="A740" s="213" t="s">
        <v>742</v>
      </c>
      <c r="B740" s="213" t="s">
        <v>743</v>
      </c>
      <c r="C740" s="213" t="s">
        <v>970</v>
      </c>
      <c r="D740" s="56">
        <v>1</v>
      </c>
      <c r="E740" s="56" t="s">
        <v>206</v>
      </c>
    </row>
    <row r="741" spans="1:5">
      <c r="A741" s="213" t="s">
        <v>742</v>
      </c>
      <c r="B741" s="213" t="s">
        <v>743</v>
      </c>
      <c r="C741" s="213" t="s">
        <v>971</v>
      </c>
      <c r="D741" s="56">
        <v>2</v>
      </c>
      <c r="E741" s="56" t="s">
        <v>200</v>
      </c>
    </row>
    <row r="742" spans="1:5">
      <c r="A742" s="213" t="s">
        <v>742</v>
      </c>
      <c r="B742" s="213" t="s">
        <v>743</v>
      </c>
      <c r="C742" s="213" t="s">
        <v>972</v>
      </c>
      <c r="D742" s="56">
        <v>2</v>
      </c>
      <c r="E742" s="56" t="s">
        <v>200</v>
      </c>
    </row>
    <row r="743" spans="1:5">
      <c r="A743" s="213" t="s">
        <v>742</v>
      </c>
      <c r="B743" s="213" t="s">
        <v>743</v>
      </c>
      <c r="C743" s="213" t="s">
        <v>973</v>
      </c>
      <c r="D743" s="56">
        <v>2</v>
      </c>
      <c r="E743" s="56" t="s">
        <v>200</v>
      </c>
    </row>
    <row r="744" spans="1:5">
      <c r="A744" s="213" t="s">
        <v>742</v>
      </c>
      <c r="B744" s="213" t="s">
        <v>743</v>
      </c>
      <c r="C744" s="213" t="s">
        <v>974</v>
      </c>
      <c r="D744" s="56">
        <v>2</v>
      </c>
      <c r="E744" s="56" t="s">
        <v>200</v>
      </c>
    </row>
    <row r="745" spans="1:5">
      <c r="A745" s="213" t="s">
        <v>742</v>
      </c>
      <c r="B745" s="213" t="s">
        <v>743</v>
      </c>
      <c r="C745" s="213" t="s">
        <v>975</v>
      </c>
      <c r="D745" s="56">
        <v>1</v>
      </c>
      <c r="E745" s="56" t="s">
        <v>58</v>
      </c>
    </row>
    <row r="746" spans="1:5">
      <c r="A746" s="213" t="s">
        <v>742</v>
      </c>
      <c r="B746" s="213" t="s">
        <v>743</v>
      </c>
      <c r="C746" s="213" t="s">
        <v>976</v>
      </c>
      <c r="D746" s="56">
        <v>1</v>
      </c>
      <c r="E746" s="56" t="s">
        <v>206</v>
      </c>
    </row>
    <row r="747" spans="1:5">
      <c r="A747" s="213" t="s">
        <v>742</v>
      </c>
      <c r="B747" s="213" t="s">
        <v>743</v>
      </c>
      <c r="C747" s="213" t="s">
        <v>977</v>
      </c>
      <c r="D747" s="56">
        <v>1</v>
      </c>
      <c r="E747" s="56" t="s">
        <v>200</v>
      </c>
    </row>
    <row r="748" spans="1:5">
      <c r="A748" s="213" t="s">
        <v>742</v>
      </c>
      <c r="B748" s="213" t="s">
        <v>743</v>
      </c>
      <c r="C748" s="213" t="s">
        <v>978</v>
      </c>
      <c r="D748" s="56">
        <v>2</v>
      </c>
      <c r="E748" s="56" t="s">
        <v>200</v>
      </c>
    </row>
    <row r="749" spans="1:5">
      <c r="A749" s="213" t="s">
        <v>742</v>
      </c>
      <c r="B749" s="213" t="s">
        <v>743</v>
      </c>
      <c r="C749" s="213" t="s">
        <v>979</v>
      </c>
      <c r="D749" s="56">
        <v>1</v>
      </c>
      <c r="E749" s="56" t="s">
        <v>206</v>
      </c>
    </row>
    <row r="750" spans="1:5">
      <c r="A750" s="213" t="s">
        <v>742</v>
      </c>
      <c r="B750" s="213" t="s">
        <v>743</v>
      </c>
      <c r="C750" s="213" t="s">
        <v>980</v>
      </c>
      <c r="D750" s="56">
        <v>1</v>
      </c>
      <c r="E750" s="56" t="s">
        <v>58</v>
      </c>
    </row>
    <row r="751" spans="1:5">
      <c r="A751" s="213" t="s">
        <v>742</v>
      </c>
      <c r="B751" s="213" t="s">
        <v>743</v>
      </c>
      <c r="C751" s="213" t="s">
        <v>981</v>
      </c>
      <c r="D751" s="56">
        <v>1</v>
      </c>
      <c r="E751" s="56" t="s">
        <v>58</v>
      </c>
    </row>
    <row r="752" spans="1:5">
      <c r="A752" s="213" t="s">
        <v>742</v>
      </c>
      <c r="B752" s="213" t="s">
        <v>743</v>
      </c>
      <c r="C752" s="213" t="s">
        <v>982</v>
      </c>
      <c r="D752" s="56">
        <v>1</v>
      </c>
      <c r="E752" s="56" t="s">
        <v>58</v>
      </c>
    </row>
    <row r="753" spans="1:5">
      <c r="A753" s="213" t="s">
        <v>742</v>
      </c>
      <c r="B753" s="213" t="s">
        <v>743</v>
      </c>
      <c r="C753" s="213" t="s">
        <v>983</v>
      </c>
      <c r="D753" s="56">
        <v>1</v>
      </c>
      <c r="E753" s="56" t="s">
        <v>58</v>
      </c>
    </row>
    <row r="754" spans="1:5">
      <c r="A754" s="213" t="s">
        <v>742</v>
      </c>
      <c r="B754" s="213" t="s">
        <v>743</v>
      </c>
      <c r="C754" s="213" t="s">
        <v>984</v>
      </c>
      <c r="D754" s="56">
        <v>1</v>
      </c>
      <c r="E754" s="56" t="s">
        <v>195</v>
      </c>
    </row>
    <row r="755" spans="1:5">
      <c r="A755" s="213" t="s">
        <v>742</v>
      </c>
      <c r="B755" s="213" t="s">
        <v>743</v>
      </c>
      <c r="C755" s="213" t="s">
        <v>985</v>
      </c>
      <c r="D755" s="56">
        <v>1</v>
      </c>
      <c r="E755" s="56" t="s">
        <v>58</v>
      </c>
    </row>
    <row r="756" spans="1:5">
      <c r="A756" s="213" t="s">
        <v>742</v>
      </c>
      <c r="B756" s="213" t="s">
        <v>743</v>
      </c>
      <c r="C756" s="213" t="s">
        <v>986</v>
      </c>
      <c r="D756" s="56">
        <v>1</v>
      </c>
      <c r="E756" s="56" t="s">
        <v>58</v>
      </c>
    </row>
    <row r="757" spans="1:5">
      <c r="A757" s="213" t="s">
        <v>742</v>
      </c>
      <c r="B757" s="213" t="s">
        <v>743</v>
      </c>
      <c r="C757" s="213" t="s">
        <v>987</v>
      </c>
      <c r="D757" s="56">
        <v>1</v>
      </c>
      <c r="E757" s="56" t="s">
        <v>58</v>
      </c>
    </row>
    <row r="758" spans="1:5">
      <c r="A758" s="213" t="s">
        <v>742</v>
      </c>
      <c r="B758" s="213" t="s">
        <v>743</v>
      </c>
      <c r="C758" s="213" t="s">
        <v>988</v>
      </c>
      <c r="D758" s="56">
        <v>1</v>
      </c>
      <c r="E758" s="56" t="s">
        <v>195</v>
      </c>
    </row>
    <row r="759" spans="1:5">
      <c r="A759" s="213" t="s">
        <v>742</v>
      </c>
      <c r="B759" s="213" t="s">
        <v>743</v>
      </c>
      <c r="C759" s="213" t="s">
        <v>989</v>
      </c>
      <c r="D759" s="56">
        <v>1</v>
      </c>
      <c r="E759" s="56" t="s">
        <v>58</v>
      </c>
    </row>
    <row r="760" spans="1:5">
      <c r="A760" s="213" t="s">
        <v>742</v>
      </c>
      <c r="B760" s="213" t="s">
        <v>743</v>
      </c>
      <c r="C760" s="213" t="s">
        <v>990</v>
      </c>
      <c r="D760" s="56">
        <v>1</v>
      </c>
      <c r="E760" s="56" t="s">
        <v>195</v>
      </c>
    </row>
    <row r="761" spans="1:5">
      <c r="A761" s="213" t="s">
        <v>742</v>
      </c>
      <c r="B761" s="213" t="s">
        <v>743</v>
      </c>
      <c r="C761" s="213" t="s">
        <v>991</v>
      </c>
      <c r="D761" s="56">
        <v>1</v>
      </c>
      <c r="E761" s="56" t="s">
        <v>206</v>
      </c>
    </row>
    <row r="762" spans="1:5">
      <c r="A762" s="213" t="s">
        <v>742</v>
      </c>
      <c r="B762" s="213" t="s">
        <v>743</v>
      </c>
      <c r="C762" s="213" t="s">
        <v>992</v>
      </c>
      <c r="D762" s="56">
        <v>1</v>
      </c>
      <c r="E762" s="56" t="s">
        <v>200</v>
      </c>
    </row>
    <row r="763" spans="1:5">
      <c r="A763" s="213" t="s">
        <v>742</v>
      </c>
      <c r="B763" s="213" t="s">
        <v>743</v>
      </c>
      <c r="C763" s="213" t="s">
        <v>993</v>
      </c>
      <c r="D763" s="56">
        <v>2</v>
      </c>
      <c r="E763" s="56" t="s">
        <v>200</v>
      </c>
    </row>
    <row r="764" spans="1:5">
      <c r="A764" s="213" t="s">
        <v>742</v>
      </c>
      <c r="B764" s="213" t="s">
        <v>743</v>
      </c>
      <c r="C764" s="213" t="s">
        <v>994</v>
      </c>
      <c r="D764" s="56">
        <v>1</v>
      </c>
      <c r="E764" s="56" t="s">
        <v>58</v>
      </c>
    </row>
    <row r="765" spans="1:5">
      <c r="A765" s="213" t="s">
        <v>742</v>
      </c>
      <c r="B765" s="213" t="s">
        <v>743</v>
      </c>
      <c r="C765" s="213" t="s">
        <v>995</v>
      </c>
      <c r="D765" s="56">
        <v>1</v>
      </c>
      <c r="E765" s="56" t="s">
        <v>58</v>
      </c>
    </row>
    <row r="766" spans="1:5">
      <c r="A766" s="213" t="s">
        <v>742</v>
      </c>
      <c r="B766" s="213" t="s">
        <v>743</v>
      </c>
      <c r="C766" s="213" t="s">
        <v>996</v>
      </c>
      <c r="D766" s="56">
        <v>2</v>
      </c>
      <c r="E766" s="56" t="s">
        <v>200</v>
      </c>
    </row>
    <row r="767" spans="1:5">
      <c r="A767" s="213" t="s">
        <v>742</v>
      </c>
      <c r="B767" s="213" t="s">
        <v>743</v>
      </c>
      <c r="C767" s="213" t="s">
        <v>997</v>
      </c>
      <c r="D767" s="56">
        <v>2</v>
      </c>
      <c r="E767" s="56" t="s">
        <v>200</v>
      </c>
    </row>
    <row r="768" spans="1:5">
      <c r="A768" s="213" t="s">
        <v>742</v>
      </c>
      <c r="B768" s="213" t="s">
        <v>743</v>
      </c>
      <c r="C768" s="213" t="s">
        <v>998</v>
      </c>
      <c r="D768" s="56">
        <v>1</v>
      </c>
      <c r="E768" s="56" t="s">
        <v>58</v>
      </c>
    </row>
    <row r="769" spans="1:5">
      <c r="A769" s="213" t="s">
        <v>742</v>
      </c>
      <c r="B769" s="213" t="s">
        <v>743</v>
      </c>
      <c r="C769" s="213" t="s">
        <v>999</v>
      </c>
      <c r="D769" s="56">
        <v>1</v>
      </c>
      <c r="E769" s="56" t="s">
        <v>195</v>
      </c>
    </row>
    <row r="770" spans="1:5">
      <c r="A770" s="213" t="s">
        <v>742</v>
      </c>
      <c r="B770" s="213" t="s">
        <v>743</v>
      </c>
      <c r="C770" s="213" t="s">
        <v>1000</v>
      </c>
      <c r="D770" s="56">
        <v>1</v>
      </c>
      <c r="E770" s="56" t="s">
        <v>58</v>
      </c>
    </row>
    <row r="771" spans="1:5">
      <c r="A771" s="213" t="s">
        <v>1001</v>
      </c>
      <c r="B771" s="213" t="s">
        <v>1002</v>
      </c>
      <c r="C771" s="213" t="s">
        <v>1003</v>
      </c>
      <c r="D771" s="56">
        <v>2</v>
      </c>
      <c r="E771" s="56" t="s">
        <v>200</v>
      </c>
    </row>
    <row r="772" spans="1:5">
      <c r="A772" s="213" t="s">
        <v>1001</v>
      </c>
      <c r="B772" s="213" t="s">
        <v>1002</v>
      </c>
      <c r="C772" s="213" t="s">
        <v>1004</v>
      </c>
      <c r="D772" s="56">
        <v>2</v>
      </c>
      <c r="E772" s="56" t="s">
        <v>200</v>
      </c>
    </row>
    <row r="773" spans="1:5">
      <c r="A773" s="213" t="s">
        <v>1001</v>
      </c>
      <c r="B773" s="213" t="s">
        <v>1002</v>
      </c>
      <c r="C773" s="213" t="s">
        <v>1005</v>
      </c>
      <c r="D773" s="56">
        <v>1</v>
      </c>
      <c r="E773" s="56" t="s">
        <v>200</v>
      </c>
    </row>
    <row r="774" spans="1:5">
      <c r="A774" s="213" t="s">
        <v>1001</v>
      </c>
      <c r="B774" s="213" t="s">
        <v>1002</v>
      </c>
      <c r="C774" s="213" t="s">
        <v>1006</v>
      </c>
      <c r="D774" s="56">
        <v>1</v>
      </c>
      <c r="E774" s="56" t="s">
        <v>58</v>
      </c>
    </row>
    <row r="775" spans="1:5">
      <c r="A775" s="213" t="s">
        <v>1001</v>
      </c>
      <c r="B775" s="213" t="s">
        <v>1002</v>
      </c>
      <c r="C775" s="213" t="s">
        <v>1007</v>
      </c>
      <c r="D775" s="56">
        <v>2</v>
      </c>
      <c r="E775" s="56" t="s">
        <v>200</v>
      </c>
    </row>
    <row r="776" spans="1:5">
      <c r="A776" s="213" t="s">
        <v>1001</v>
      </c>
      <c r="B776" s="213" t="s">
        <v>1002</v>
      </c>
      <c r="C776" s="213" t="s">
        <v>1008</v>
      </c>
      <c r="D776" s="56">
        <v>1</v>
      </c>
      <c r="E776" s="56" t="s">
        <v>58</v>
      </c>
    </row>
    <row r="777" spans="1:5">
      <c r="A777" s="213" t="s">
        <v>1001</v>
      </c>
      <c r="B777" s="213" t="s">
        <v>1002</v>
      </c>
      <c r="C777" s="213" t="s">
        <v>1009</v>
      </c>
      <c r="D777" s="56">
        <v>2</v>
      </c>
      <c r="E777" s="56" t="s">
        <v>200</v>
      </c>
    </row>
    <row r="778" spans="1:5">
      <c r="A778" s="213" t="s">
        <v>1001</v>
      </c>
      <c r="B778" s="213" t="s">
        <v>1002</v>
      </c>
      <c r="C778" s="213" t="s">
        <v>1010</v>
      </c>
      <c r="D778" s="56">
        <v>1</v>
      </c>
      <c r="E778" s="56" t="s">
        <v>206</v>
      </c>
    </row>
    <row r="779" spans="1:5">
      <c r="A779" s="213" t="s">
        <v>1001</v>
      </c>
      <c r="B779" s="213" t="s">
        <v>1002</v>
      </c>
      <c r="C779" s="213" t="s">
        <v>1011</v>
      </c>
      <c r="D779" s="56">
        <v>2</v>
      </c>
      <c r="E779" s="56" t="s">
        <v>206</v>
      </c>
    </row>
    <row r="780" spans="1:5">
      <c r="A780" s="213" t="s">
        <v>1001</v>
      </c>
      <c r="B780" s="213" t="s">
        <v>1002</v>
      </c>
      <c r="C780" s="213" t="s">
        <v>1012</v>
      </c>
      <c r="D780" s="56">
        <v>1</v>
      </c>
      <c r="E780" s="56" t="s">
        <v>206</v>
      </c>
    </row>
    <row r="781" spans="1:5">
      <c r="A781" s="213" t="s">
        <v>1001</v>
      </c>
      <c r="B781" s="213" t="s">
        <v>1002</v>
      </c>
      <c r="C781" s="213" t="s">
        <v>1013</v>
      </c>
      <c r="D781" s="56">
        <v>1</v>
      </c>
      <c r="E781" s="56" t="s">
        <v>58</v>
      </c>
    </row>
    <row r="782" spans="1:5">
      <c r="A782" s="213" t="s">
        <v>1001</v>
      </c>
      <c r="B782" s="213" t="s">
        <v>1002</v>
      </c>
      <c r="C782" s="213" t="s">
        <v>1014</v>
      </c>
      <c r="D782" s="56">
        <v>1</v>
      </c>
      <c r="E782" s="56" t="s">
        <v>206</v>
      </c>
    </row>
    <row r="783" spans="1:5">
      <c r="A783" s="213" t="s">
        <v>1001</v>
      </c>
      <c r="B783" s="213" t="s">
        <v>1002</v>
      </c>
      <c r="C783" s="213" t="s">
        <v>1015</v>
      </c>
      <c r="D783" s="56">
        <v>1</v>
      </c>
      <c r="E783" s="56" t="s">
        <v>206</v>
      </c>
    </row>
    <row r="784" spans="1:5">
      <c r="A784" s="213" t="s">
        <v>1001</v>
      </c>
      <c r="B784" s="213" t="s">
        <v>1002</v>
      </c>
      <c r="C784" s="213" t="s">
        <v>1016</v>
      </c>
      <c r="D784" s="56">
        <v>1</v>
      </c>
      <c r="E784" s="56" t="s">
        <v>58</v>
      </c>
    </row>
    <row r="785" spans="1:5">
      <c r="A785" s="213" t="s">
        <v>1001</v>
      </c>
      <c r="B785" s="213" t="s">
        <v>1002</v>
      </c>
      <c r="C785" s="213" t="s">
        <v>245</v>
      </c>
      <c r="D785" s="56">
        <v>2</v>
      </c>
      <c r="E785" s="56" t="s">
        <v>200</v>
      </c>
    </row>
    <row r="786" spans="1:5">
      <c r="A786" s="213" t="s">
        <v>1001</v>
      </c>
      <c r="B786" s="213" t="s">
        <v>1002</v>
      </c>
      <c r="C786" s="213" t="s">
        <v>1017</v>
      </c>
      <c r="D786" s="56">
        <v>2</v>
      </c>
      <c r="E786" s="56" t="s">
        <v>200</v>
      </c>
    </row>
    <row r="787" spans="1:5">
      <c r="A787" s="213" t="s">
        <v>1001</v>
      </c>
      <c r="B787" s="213" t="s">
        <v>1002</v>
      </c>
      <c r="C787" s="213" t="s">
        <v>1018</v>
      </c>
      <c r="D787" s="56">
        <v>2</v>
      </c>
      <c r="E787" s="56" t="s">
        <v>200</v>
      </c>
    </row>
    <row r="788" spans="1:5">
      <c r="A788" s="213" t="s">
        <v>1001</v>
      </c>
      <c r="B788" s="213" t="s">
        <v>1002</v>
      </c>
      <c r="C788" s="213" t="s">
        <v>1019</v>
      </c>
      <c r="D788" s="56">
        <v>2</v>
      </c>
      <c r="E788" s="56" t="s">
        <v>200</v>
      </c>
    </row>
    <row r="789" spans="1:5">
      <c r="A789" s="213" t="s">
        <v>1001</v>
      </c>
      <c r="B789" s="213" t="s">
        <v>1002</v>
      </c>
      <c r="C789" s="213" t="s">
        <v>1020</v>
      </c>
      <c r="D789" s="56">
        <v>2</v>
      </c>
      <c r="E789" s="56" t="s">
        <v>200</v>
      </c>
    </row>
    <row r="790" spans="1:5">
      <c r="A790" s="213" t="s">
        <v>1001</v>
      </c>
      <c r="B790" s="213" t="s">
        <v>1002</v>
      </c>
      <c r="C790" s="213" t="s">
        <v>1021</v>
      </c>
      <c r="D790" s="56">
        <v>2</v>
      </c>
      <c r="E790" s="56" t="s">
        <v>200</v>
      </c>
    </row>
    <row r="791" spans="1:5">
      <c r="A791" s="213" t="s">
        <v>1001</v>
      </c>
      <c r="B791" s="213" t="s">
        <v>1002</v>
      </c>
      <c r="C791" s="213" t="s">
        <v>1022</v>
      </c>
      <c r="D791" s="56">
        <v>1</v>
      </c>
      <c r="E791" s="56" t="s">
        <v>206</v>
      </c>
    </row>
    <row r="792" spans="1:5">
      <c r="A792" s="213" t="s">
        <v>1001</v>
      </c>
      <c r="B792" s="213" t="s">
        <v>1002</v>
      </c>
      <c r="C792" s="213" t="s">
        <v>1023</v>
      </c>
      <c r="D792" s="56">
        <v>1</v>
      </c>
      <c r="E792" s="56" t="s">
        <v>58</v>
      </c>
    </row>
    <row r="793" spans="1:5">
      <c r="A793" s="213" t="s">
        <v>1001</v>
      </c>
      <c r="B793" s="213" t="s">
        <v>1002</v>
      </c>
      <c r="C793" s="213" t="s">
        <v>1024</v>
      </c>
      <c r="D793" s="56">
        <v>1</v>
      </c>
      <c r="E793" s="56" t="s">
        <v>206</v>
      </c>
    </row>
    <row r="794" spans="1:5">
      <c r="A794" s="213" t="s">
        <v>1001</v>
      </c>
      <c r="B794" s="213" t="s">
        <v>1002</v>
      </c>
      <c r="C794" s="213" t="s">
        <v>1025</v>
      </c>
      <c r="D794" s="56">
        <v>1</v>
      </c>
      <c r="E794" s="56" t="s">
        <v>206</v>
      </c>
    </row>
    <row r="795" spans="1:5">
      <c r="A795" s="213" t="s">
        <v>1001</v>
      </c>
      <c r="B795" s="213" t="s">
        <v>1002</v>
      </c>
      <c r="C795" s="213" t="s">
        <v>1026</v>
      </c>
      <c r="D795" s="56">
        <v>1</v>
      </c>
      <c r="E795" s="56" t="s">
        <v>58</v>
      </c>
    </row>
    <row r="796" spans="1:5">
      <c r="A796" s="213" t="s">
        <v>1001</v>
      </c>
      <c r="B796" s="213" t="s">
        <v>1002</v>
      </c>
      <c r="C796" s="213" t="s">
        <v>1027</v>
      </c>
      <c r="D796" s="56">
        <v>2</v>
      </c>
      <c r="E796" s="56" t="s">
        <v>200</v>
      </c>
    </row>
    <row r="797" spans="1:5">
      <c r="A797" s="213" t="s">
        <v>1001</v>
      </c>
      <c r="B797" s="213" t="s">
        <v>1002</v>
      </c>
      <c r="C797" s="213" t="s">
        <v>1028</v>
      </c>
      <c r="D797" s="56">
        <v>1</v>
      </c>
      <c r="E797" s="56" t="s">
        <v>206</v>
      </c>
    </row>
    <row r="798" spans="1:5">
      <c r="A798" s="213" t="s">
        <v>1001</v>
      </c>
      <c r="B798" s="213" t="s">
        <v>1002</v>
      </c>
      <c r="C798" s="213" t="s">
        <v>1029</v>
      </c>
      <c r="D798" s="56">
        <v>2</v>
      </c>
      <c r="E798" s="56" t="s">
        <v>200</v>
      </c>
    </row>
    <row r="799" spans="1:5">
      <c r="A799" s="213" t="s">
        <v>1001</v>
      </c>
      <c r="B799" s="213" t="s">
        <v>1002</v>
      </c>
      <c r="C799" s="213" t="s">
        <v>1030</v>
      </c>
      <c r="D799" s="56">
        <v>1</v>
      </c>
      <c r="E799" s="56" t="s">
        <v>58</v>
      </c>
    </row>
    <row r="800" spans="1:5">
      <c r="A800" s="213" t="s">
        <v>1001</v>
      </c>
      <c r="B800" s="213" t="s">
        <v>1002</v>
      </c>
      <c r="C800" s="213" t="s">
        <v>1031</v>
      </c>
      <c r="D800" s="56">
        <v>1</v>
      </c>
      <c r="E800" s="56" t="s">
        <v>58</v>
      </c>
    </row>
    <row r="801" spans="1:5">
      <c r="A801" s="213" t="s">
        <v>1001</v>
      </c>
      <c r="B801" s="213" t="s">
        <v>1002</v>
      </c>
      <c r="C801" s="213" t="s">
        <v>1032</v>
      </c>
      <c r="D801" s="56">
        <v>1</v>
      </c>
      <c r="E801" s="56" t="s">
        <v>58</v>
      </c>
    </row>
    <row r="802" spans="1:5">
      <c r="A802" s="213" t="s">
        <v>1001</v>
      </c>
      <c r="B802" s="213" t="s">
        <v>1002</v>
      </c>
      <c r="C802" s="213" t="s">
        <v>1033</v>
      </c>
      <c r="D802" s="56">
        <v>2</v>
      </c>
      <c r="E802" s="56" t="s">
        <v>206</v>
      </c>
    </row>
    <row r="803" spans="1:5">
      <c r="A803" s="213" t="s">
        <v>1001</v>
      </c>
      <c r="B803" s="213" t="s">
        <v>1002</v>
      </c>
      <c r="C803" s="213" t="s">
        <v>1034</v>
      </c>
      <c r="D803" s="56">
        <v>1</v>
      </c>
      <c r="E803" s="56" t="s">
        <v>206</v>
      </c>
    </row>
    <row r="804" spans="1:5">
      <c r="A804" s="213" t="s">
        <v>1001</v>
      </c>
      <c r="B804" s="213" t="s">
        <v>1002</v>
      </c>
      <c r="C804" s="213" t="s">
        <v>1035</v>
      </c>
      <c r="D804" s="56">
        <v>2</v>
      </c>
      <c r="E804" s="56" t="s">
        <v>200</v>
      </c>
    </row>
    <row r="805" spans="1:5">
      <c r="A805" s="213" t="s">
        <v>1001</v>
      </c>
      <c r="B805" s="213" t="s">
        <v>1002</v>
      </c>
      <c r="C805" s="213" t="s">
        <v>1036</v>
      </c>
      <c r="D805" s="56">
        <v>1</v>
      </c>
      <c r="E805" s="56" t="s">
        <v>58</v>
      </c>
    </row>
    <row r="806" spans="1:5">
      <c r="A806" s="213" t="s">
        <v>1001</v>
      </c>
      <c r="B806" s="213" t="s">
        <v>1002</v>
      </c>
      <c r="C806" s="213" t="s">
        <v>1037</v>
      </c>
      <c r="D806" s="56">
        <v>1</v>
      </c>
      <c r="E806" s="56" t="s">
        <v>58</v>
      </c>
    </row>
    <row r="807" spans="1:5">
      <c r="A807" s="213" t="s">
        <v>1001</v>
      </c>
      <c r="B807" s="213" t="s">
        <v>1002</v>
      </c>
      <c r="C807" s="213" t="s">
        <v>1038</v>
      </c>
      <c r="D807" s="56">
        <v>2</v>
      </c>
      <c r="E807" s="56" t="s">
        <v>200</v>
      </c>
    </row>
    <row r="808" spans="1:5">
      <c r="A808" s="213" t="s">
        <v>1001</v>
      </c>
      <c r="B808" s="213" t="s">
        <v>1002</v>
      </c>
      <c r="C808" s="213" t="s">
        <v>1039</v>
      </c>
      <c r="D808" s="56">
        <v>1</v>
      </c>
      <c r="E808" s="56" t="s">
        <v>58</v>
      </c>
    </row>
    <row r="809" spans="1:5">
      <c r="A809" s="213" t="s">
        <v>1001</v>
      </c>
      <c r="B809" s="213" t="s">
        <v>1002</v>
      </c>
      <c r="C809" s="213" t="s">
        <v>1040</v>
      </c>
      <c r="D809" s="56">
        <v>1</v>
      </c>
      <c r="E809" s="56" t="s">
        <v>206</v>
      </c>
    </row>
    <row r="810" spans="1:5">
      <c r="A810" s="213" t="s">
        <v>1001</v>
      </c>
      <c r="B810" s="213" t="s">
        <v>1002</v>
      </c>
      <c r="C810" s="213" t="s">
        <v>1041</v>
      </c>
      <c r="D810" s="56">
        <v>2</v>
      </c>
      <c r="E810" s="56" t="s">
        <v>200</v>
      </c>
    </row>
    <row r="811" spans="1:5">
      <c r="A811" s="213" t="s">
        <v>1001</v>
      </c>
      <c r="B811" s="213" t="s">
        <v>1002</v>
      </c>
      <c r="C811" s="213" t="s">
        <v>1042</v>
      </c>
      <c r="D811" s="56">
        <v>2</v>
      </c>
      <c r="E811" s="56" t="s">
        <v>200</v>
      </c>
    </row>
    <row r="812" spans="1:5">
      <c r="A812" s="213" t="s">
        <v>1001</v>
      </c>
      <c r="B812" s="213" t="s">
        <v>1002</v>
      </c>
      <c r="C812" s="213" t="s">
        <v>1043</v>
      </c>
      <c r="D812" s="56">
        <v>1</v>
      </c>
      <c r="E812" s="56" t="s">
        <v>206</v>
      </c>
    </row>
    <row r="813" spans="1:5">
      <c r="A813" s="213" t="s">
        <v>1001</v>
      </c>
      <c r="B813" s="213" t="s">
        <v>1002</v>
      </c>
      <c r="C813" s="213" t="s">
        <v>1044</v>
      </c>
      <c r="D813" s="56">
        <v>1</v>
      </c>
      <c r="E813" s="56" t="s">
        <v>206</v>
      </c>
    </row>
    <row r="814" spans="1:5">
      <c r="A814" s="213" t="s">
        <v>1001</v>
      </c>
      <c r="B814" s="213" t="s">
        <v>1002</v>
      </c>
      <c r="C814" s="213" t="s">
        <v>1045</v>
      </c>
      <c r="D814" s="56">
        <v>1</v>
      </c>
      <c r="E814" s="56" t="s">
        <v>58</v>
      </c>
    </row>
    <row r="815" spans="1:5">
      <c r="A815" s="213" t="s">
        <v>1001</v>
      </c>
      <c r="B815" s="213" t="s">
        <v>1002</v>
      </c>
      <c r="C815" s="213" t="s">
        <v>1046</v>
      </c>
      <c r="D815" s="56">
        <v>2</v>
      </c>
      <c r="E815" s="56" t="s">
        <v>200</v>
      </c>
    </row>
    <row r="816" spans="1:5">
      <c r="A816" s="213" t="s">
        <v>1001</v>
      </c>
      <c r="B816" s="213" t="s">
        <v>1002</v>
      </c>
      <c r="C816" s="213" t="s">
        <v>1047</v>
      </c>
      <c r="D816" s="56">
        <v>2</v>
      </c>
      <c r="E816" s="56" t="s">
        <v>200</v>
      </c>
    </row>
    <row r="817" spans="1:5">
      <c r="A817" s="213" t="s">
        <v>1001</v>
      </c>
      <c r="B817" s="213" t="s">
        <v>1002</v>
      </c>
      <c r="C817" s="213" t="s">
        <v>1048</v>
      </c>
      <c r="D817" s="56">
        <v>1</v>
      </c>
      <c r="E817" s="56" t="s">
        <v>200</v>
      </c>
    </row>
    <row r="818" spans="1:5">
      <c r="A818" s="213" t="s">
        <v>1001</v>
      </c>
      <c r="B818" s="213" t="s">
        <v>1002</v>
      </c>
      <c r="C818" s="213" t="s">
        <v>1049</v>
      </c>
      <c r="D818" s="56">
        <v>1</v>
      </c>
      <c r="E818" s="56" t="s">
        <v>206</v>
      </c>
    </row>
    <row r="819" spans="1:5">
      <c r="A819" s="213" t="s">
        <v>1001</v>
      </c>
      <c r="B819" s="213" t="s">
        <v>1002</v>
      </c>
      <c r="C819" s="213" t="s">
        <v>1050</v>
      </c>
      <c r="D819" s="56">
        <v>1</v>
      </c>
      <c r="E819" s="56" t="s">
        <v>206</v>
      </c>
    </row>
    <row r="820" spans="1:5">
      <c r="A820" s="213" t="s">
        <v>1001</v>
      </c>
      <c r="B820" s="213" t="s">
        <v>1002</v>
      </c>
      <c r="C820" s="213" t="s">
        <v>1051</v>
      </c>
      <c r="D820" s="56">
        <v>1</v>
      </c>
      <c r="E820" s="56" t="s">
        <v>58</v>
      </c>
    </row>
    <row r="821" spans="1:5">
      <c r="A821" s="213" t="s">
        <v>1001</v>
      </c>
      <c r="B821" s="213" t="s">
        <v>1002</v>
      </c>
      <c r="C821" s="213" t="s">
        <v>1052</v>
      </c>
      <c r="D821" s="56">
        <v>1</v>
      </c>
      <c r="E821" s="56" t="s">
        <v>58</v>
      </c>
    </row>
    <row r="822" spans="1:5">
      <c r="A822" s="213" t="s">
        <v>1001</v>
      </c>
      <c r="B822" s="213" t="s">
        <v>1002</v>
      </c>
      <c r="C822" s="213" t="s">
        <v>1053</v>
      </c>
      <c r="D822" s="56">
        <v>2</v>
      </c>
      <c r="E822" s="56" t="s">
        <v>200</v>
      </c>
    </row>
    <row r="823" spans="1:5">
      <c r="A823" s="213" t="s">
        <v>1001</v>
      </c>
      <c r="B823" s="213" t="s">
        <v>1002</v>
      </c>
      <c r="C823" s="213" t="s">
        <v>1054</v>
      </c>
      <c r="D823" s="56">
        <v>1</v>
      </c>
      <c r="E823" s="56" t="s">
        <v>58</v>
      </c>
    </row>
    <row r="824" spans="1:5">
      <c r="A824" s="213" t="s">
        <v>1001</v>
      </c>
      <c r="B824" s="213" t="s">
        <v>1002</v>
      </c>
      <c r="C824" s="213" t="s">
        <v>1055</v>
      </c>
      <c r="D824" s="56">
        <v>1</v>
      </c>
      <c r="E824" s="56" t="s">
        <v>200</v>
      </c>
    </row>
    <row r="825" spans="1:5">
      <c r="A825" s="213" t="s">
        <v>1001</v>
      </c>
      <c r="B825" s="213" t="s">
        <v>1002</v>
      </c>
      <c r="C825" s="213" t="s">
        <v>1056</v>
      </c>
      <c r="D825" s="56">
        <v>1</v>
      </c>
      <c r="E825" s="56" t="s">
        <v>206</v>
      </c>
    </row>
    <row r="826" spans="1:5">
      <c r="A826" s="213" t="s">
        <v>1001</v>
      </c>
      <c r="B826" s="213" t="s">
        <v>1002</v>
      </c>
      <c r="C826" s="213" t="s">
        <v>1057</v>
      </c>
      <c r="D826" s="56">
        <v>1</v>
      </c>
      <c r="E826" s="56" t="s">
        <v>206</v>
      </c>
    </row>
    <row r="827" spans="1:5">
      <c r="A827" s="213" t="s">
        <v>1001</v>
      </c>
      <c r="B827" s="213" t="s">
        <v>1002</v>
      </c>
      <c r="C827" s="213" t="s">
        <v>1058</v>
      </c>
      <c r="D827" s="56">
        <v>1</v>
      </c>
      <c r="E827" s="56" t="s">
        <v>58</v>
      </c>
    </row>
    <row r="828" spans="1:5">
      <c r="A828" s="213" t="s">
        <v>1001</v>
      </c>
      <c r="B828" s="213" t="s">
        <v>1002</v>
      </c>
      <c r="C828" s="213" t="s">
        <v>1059</v>
      </c>
      <c r="D828" s="56">
        <v>1</v>
      </c>
      <c r="E828" s="56" t="s">
        <v>200</v>
      </c>
    </row>
    <row r="829" spans="1:5">
      <c r="A829" s="213" t="s">
        <v>1001</v>
      </c>
      <c r="B829" s="213" t="s">
        <v>1002</v>
      </c>
      <c r="C829" s="213" t="s">
        <v>1060</v>
      </c>
      <c r="D829" s="56">
        <v>2</v>
      </c>
      <c r="E829" s="56" t="s">
        <v>206</v>
      </c>
    </row>
    <row r="830" spans="1:5">
      <c r="A830" s="213" t="s">
        <v>1001</v>
      </c>
      <c r="B830" s="213" t="s">
        <v>1002</v>
      </c>
      <c r="C830" s="213" t="s">
        <v>1061</v>
      </c>
      <c r="D830" s="56">
        <v>2</v>
      </c>
      <c r="E830" s="56" t="s">
        <v>58</v>
      </c>
    </row>
    <row r="831" spans="1:5">
      <c r="A831" s="213" t="s">
        <v>1001</v>
      </c>
      <c r="B831" s="213" t="s">
        <v>1002</v>
      </c>
      <c r="C831" s="213" t="s">
        <v>1062</v>
      </c>
      <c r="D831" s="56">
        <v>1</v>
      </c>
      <c r="E831" s="56" t="s">
        <v>58</v>
      </c>
    </row>
    <row r="832" spans="1:5">
      <c r="A832" s="213" t="s">
        <v>1001</v>
      </c>
      <c r="B832" s="213" t="s">
        <v>1002</v>
      </c>
      <c r="C832" s="213" t="s">
        <v>1063</v>
      </c>
      <c r="D832" s="56">
        <v>1</v>
      </c>
      <c r="E832" s="56" t="s">
        <v>58</v>
      </c>
    </row>
    <row r="833" spans="1:5">
      <c r="A833" s="213" t="s">
        <v>1001</v>
      </c>
      <c r="B833" s="213" t="s">
        <v>1002</v>
      </c>
      <c r="C833" s="213" t="s">
        <v>1064</v>
      </c>
      <c r="D833" s="56">
        <v>1</v>
      </c>
      <c r="E833" s="56" t="s">
        <v>58</v>
      </c>
    </row>
    <row r="834" spans="1:5">
      <c r="A834" s="213" t="s">
        <v>1001</v>
      </c>
      <c r="B834" s="213" t="s">
        <v>1002</v>
      </c>
      <c r="C834" s="213" t="s">
        <v>1065</v>
      </c>
      <c r="D834" s="56">
        <v>1</v>
      </c>
      <c r="E834" s="56" t="s">
        <v>58</v>
      </c>
    </row>
    <row r="835" spans="1:5">
      <c r="A835" s="213" t="s">
        <v>1001</v>
      </c>
      <c r="B835" s="213" t="s">
        <v>1002</v>
      </c>
      <c r="C835" s="213" t="s">
        <v>1066</v>
      </c>
      <c r="D835" s="56">
        <v>1</v>
      </c>
      <c r="E835" s="56" t="s">
        <v>58</v>
      </c>
    </row>
    <row r="836" spans="1:5">
      <c r="A836" s="213" t="s">
        <v>1001</v>
      </c>
      <c r="B836" s="213" t="s">
        <v>1002</v>
      </c>
      <c r="C836" s="213" t="s">
        <v>1067</v>
      </c>
      <c r="D836" s="56">
        <v>2</v>
      </c>
      <c r="E836" s="56" t="s">
        <v>206</v>
      </c>
    </row>
    <row r="837" spans="1:5">
      <c r="A837" s="213" t="s">
        <v>1001</v>
      </c>
      <c r="B837" s="213" t="s">
        <v>1002</v>
      </c>
      <c r="C837" s="213" t="s">
        <v>1068</v>
      </c>
      <c r="D837" s="56">
        <v>1</v>
      </c>
      <c r="E837" s="56" t="s">
        <v>58</v>
      </c>
    </row>
    <row r="838" spans="1:5">
      <c r="A838" s="213" t="s">
        <v>1001</v>
      </c>
      <c r="B838" s="213" t="s">
        <v>1002</v>
      </c>
      <c r="C838" s="213" t="s">
        <v>1069</v>
      </c>
      <c r="D838" s="56">
        <v>1</v>
      </c>
      <c r="E838" s="56" t="s">
        <v>206</v>
      </c>
    </row>
    <row r="839" spans="1:5">
      <c r="A839" s="213" t="s">
        <v>1001</v>
      </c>
      <c r="B839" s="213" t="s">
        <v>1002</v>
      </c>
      <c r="C839" s="213" t="s">
        <v>1070</v>
      </c>
      <c r="D839" s="56">
        <v>1</v>
      </c>
      <c r="E839" s="56" t="s">
        <v>58</v>
      </c>
    </row>
    <row r="840" spans="1:5">
      <c r="A840" s="213" t="s">
        <v>1001</v>
      </c>
      <c r="B840" s="213" t="s">
        <v>1002</v>
      </c>
      <c r="C840" s="213" t="s">
        <v>1071</v>
      </c>
      <c r="D840" s="56">
        <v>1</v>
      </c>
      <c r="E840" s="56" t="s">
        <v>206</v>
      </c>
    </row>
    <row r="841" spans="1:5">
      <c r="A841" s="213" t="s">
        <v>1001</v>
      </c>
      <c r="B841" s="213" t="s">
        <v>1002</v>
      </c>
      <c r="C841" s="213" t="s">
        <v>1072</v>
      </c>
      <c r="D841" s="56">
        <v>1</v>
      </c>
      <c r="E841" s="56" t="s">
        <v>58</v>
      </c>
    </row>
    <row r="842" spans="1:5">
      <c r="A842" s="213" t="s">
        <v>1001</v>
      </c>
      <c r="B842" s="213" t="s">
        <v>1002</v>
      </c>
      <c r="C842" s="213" t="s">
        <v>1073</v>
      </c>
      <c r="D842" s="56">
        <v>2</v>
      </c>
      <c r="E842" s="56" t="s">
        <v>200</v>
      </c>
    </row>
    <row r="843" spans="1:5">
      <c r="A843" s="213" t="s">
        <v>1001</v>
      </c>
      <c r="B843" s="213" t="s">
        <v>1002</v>
      </c>
      <c r="C843" s="213" t="s">
        <v>1074</v>
      </c>
      <c r="D843" s="56">
        <v>1</v>
      </c>
      <c r="E843" s="56" t="s">
        <v>206</v>
      </c>
    </row>
    <row r="844" spans="1:5">
      <c r="A844" s="213" t="s">
        <v>1001</v>
      </c>
      <c r="B844" s="213" t="s">
        <v>1002</v>
      </c>
      <c r="C844" s="213" t="s">
        <v>1075</v>
      </c>
      <c r="D844" s="56">
        <v>1</v>
      </c>
      <c r="E844" s="56" t="s">
        <v>58</v>
      </c>
    </row>
    <row r="845" spans="1:5">
      <c r="A845" s="213" t="s">
        <v>1001</v>
      </c>
      <c r="B845" s="213" t="s">
        <v>1002</v>
      </c>
      <c r="C845" s="213" t="s">
        <v>1076</v>
      </c>
      <c r="D845" s="56">
        <v>2</v>
      </c>
      <c r="E845" s="56" t="s">
        <v>200</v>
      </c>
    </row>
    <row r="846" spans="1:5">
      <c r="A846" s="213" t="s">
        <v>1001</v>
      </c>
      <c r="B846" s="213" t="s">
        <v>1002</v>
      </c>
      <c r="C846" s="213" t="s">
        <v>1077</v>
      </c>
      <c r="D846" s="56">
        <v>2</v>
      </c>
      <c r="E846" s="56" t="s">
        <v>200</v>
      </c>
    </row>
    <row r="847" spans="1:5">
      <c r="A847" s="213" t="s">
        <v>1001</v>
      </c>
      <c r="B847" s="213" t="s">
        <v>1002</v>
      </c>
      <c r="C847" s="213" t="s">
        <v>1078</v>
      </c>
      <c r="D847" s="56">
        <v>1</v>
      </c>
      <c r="E847" s="56" t="s">
        <v>58</v>
      </c>
    </row>
    <row r="848" spans="1:5">
      <c r="A848" s="213" t="s">
        <v>1001</v>
      </c>
      <c r="B848" s="213" t="s">
        <v>1002</v>
      </c>
      <c r="C848" s="213" t="s">
        <v>1079</v>
      </c>
      <c r="D848" s="56">
        <v>1</v>
      </c>
      <c r="E848" s="56" t="s">
        <v>58</v>
      </c>
    </row>
    <row r="849" spans="1:5">
      <c r="A849" s="213" t="s">
        <v>1001</v>
      </c>
      <c r="B849" s="213" t="s">
        <v>1002</v>
      </c>
      <c r="C849" s="213" t="s">
        <v>1080</v>
      </c>
      <c r="D849" s="56">
        <v>2</v>
      </c>
      <c r="E849" s="56" t="s">
        <v>200</v>
      </c>
    </row>
    <row r="850" spans="1:5">
      <c r="A850" s="213" t="s">
        <v>1001</v>
      </c>
      <c r="B850" s="213" t="s">
        <v>1002</v>
      </c>
      <c r="C850" s="213" t="s">
        <v>1081</v>
      </c>
      <c r="D850" s="56">
        <v>1</v>
      </c>
      <c r="E850" s="56" t="s">
        <v>206</v>
      </c>
    </row>
    <row r="851" spans="1:5">
      <c r="A851" s="213" t="s">
        <v>1001</v>
      </c>
      <c r="B851" s="213" t="s">
        <v>1002</v>
      </c>
      <c r="C851" s="213" t="s">
        <v>1082</v>
      </c>
      <c r="D851" s="56">
        <v>1</v>
      </c>
      <c r="E851" s="56" t="s">
        <v>58</v>
      </c>
    </row>
    <row r="852" spans="1:5">
      <c r="A852" s="213" t="s">
        <v>1001</v>
      </c>
      <c r="B852" s="213" t="s">
        <v>1002</v>
      </c>
      <c r="C852" s="213" t="s">
        <v>1083</v>
      </c>
      <c r="D852" s="56">
        <v>2</v>
      </c>
      <c r="E852" s="56" t="s">
        <v>200</v>
      </c>
    </row>
    <row r="853" spans="1:5">
      <c r="A853" s="213" t="s">
        <v>1001</v>
      </c>
      <c r="B853" s="213" t="s">
        <v>1002</v>
      </c>
      <c r="C853" s="213" t="s">
        <v>1084</v>
      </c>
      <c r="D853" s="56">
        <v>1</v>
      </c>
      <c r="E853" s="56" t="s">
        <v>58</v>
      </c>
    </row>
    <row r="854" spans="1:5">
      <c r="A854" s="213" t="s">
        <v>1001</v>
      </c>
      <c r="B854" s="213" t="s">
        <v>1002</v>
      </c>
      <c r="C854" s="213" t="s">
        <v>1085</v>
      </c>
      <c r="D854" s="56">
        <v>1</v>
      </c>
      <c r="E854" s="56" t="s">
        <v>206</v>
      </c>
    </row>
    <row r="855" spans="1:5">
      <c r="A855" s="213" t="s">
        <v>1001</v>
      </c>
      <c r="B855" s="213" t="s">
        <v>1002</v>
      </c>
      <c r="C855" s="213" t="s">
        <v>1086</v>
      </c>
      <c r="D855" s="56">
        <v>1</v>
      </c>
      <c r="E855" s="56" t="s">
        <v>206</v>
      </c>
    </row>
    <row r="856" spans="1:5">
      <c r="A856" s="213" t="s">
        <v>1001</v>
      </c>
      <c r="B856" s="213" t="s">
        <v>1002</v>
      </c>
      <c r="C856" s="213" t="s">
        <v>1087</v>
      </c>
      <c r="D856" s="56">
        <v>2</v>
      </c>
      <c r="E856" s="56" t="s">
        <v>200</v>
      </c>
    </row>
    <row r="857" spans="1:5">
      <c r="A857" s="213" t="s">
        <v>1001</v>
      </c>
      <c r="B857" s="213" t="s">
        <v>1002</v>
      </c>
      <c r="C857" s="213" t="s">
        <v>1088</v>
      </c>
      <c r="D857" s="56">
        <v>1</v>
      </c>
      <c r="E857" s="56" t="s">
        <v>58</v>
      </c>
    </row>
    <row r="858" spans="1:5">
      <c r="A858" s="213" t="s">
        <v>1001</v>
      </c>
      <c r="B858" s="213" t="s">
        <v>1002</v>
      </c>
      <c r="C858" s="213" t="s">
        <v>1089</v>
      </c>
      <c r="D858" s="56">
        <v>1</v>
      </c>
      <c r="E858" s="56" t="s">
        <v>206</v>
      </c>
    </row>
    <row r="859" spans="1:5">
      <c r="A859" s="213" t="s">
        <v>1001</v>
      </c>
      <c r="B859" s="213" t="s">
        <v>1002</v>
      </c>
      <c r="C859" s="213" t="s">
        <v>1090</v>
      </c>
      <c r="D859" s="56">
        <v>1</v>
      </c>
      <c r="E859" s="56" t="s">
        <v>206</v>
      </c>
    </row>
    <row r="860" spans="1:5">
      <c r="A860" s="213" t="s">
        <v>1001</v>
      </c>
      <c r="B860" s="213" t="s">
        <v>1002</v>
      </c>
      <c r="C860" s="213" t="s">
        <v>1091</v>
      </c>
      <c r="D860" s="56">
        <v>1</v>
      </c>
      <c r="E860" s="56" t="s">
        <v>206</v>
      </c>
    </row>
    <row r="861" spans="1:5">
      <c r="A861" s="213" t="s">
        <v>1001</v>
      </c>
      <c r="B861" s="213" t="s">
        <v>1002</v>
      </c>
      <c r="C861" s="213" t="s">
        <v>1092</v>
      </c>
      <c r="D861" s="56">
        <v>1</v>
      </c>
      <c r="E861" s="56" t="s">
        <v>58</v>
      </c>
    </row>
    <row r="862" spans="1:5">
      <c r="A862" s="213" t="s">
        <v>1001</v>
      </c>
      <c r="B862" s="213" t="s">
        <v>1002</v>
      </c>
      <c r="C862" s="213" t="s">
        <v>1093</v>
      </c>
      <c r="D862" s="56">
        <v>1</v>
      </c>
      <c r="E862" s="56" t="s">
        <v>206</v>
      </c>
    </row>
    <row r="863" spans="1:5">
      <c r="A863" s="213" t="s">
        <v>1001</v>
      </c>
      <c r="B863" s="213" t="s">
        <v>1002</v>
      </c>
      <c r="C863" s="213" t="s">
        <v>1094</v>
      </c>
      <c r="D863" s="56">
        <v>1</v>
      </c>
      <c r="E863" s="56" t="s">
        <v>206</v>
      </c>
    </row>
    <row r="864" spans="1:5">
      <c r="A864" s="213" t="s">
        <v>1001</v>
      </c>
      <c r="B864" s="213" t="s">
        <v>1002</v>
      </c>
      <c r="C864" s="213" t="s">
        <v>1095</v>
      </c>
      <c r="D864" s="56">
        <v>1</v>
      </c>
      <c r="E864" s="56" t="s">
        <v>58</v>
      </c>
    </row>
    <row r="865" spans="1:5">
      <c r="A865" s="213" t="s">
        <v>1001</v>
      </c>
      <c r="B865" s="213" t="s">
        <v>1002</v>
      </c>
      <c r="C865" s="213" t="s">
        <v>1096</v>
      </c>
      <c r="D865" s="56">
        <v>1</v>
      </c>
      <c r="E865" s="56" t="s">
        <v>58</v>
      </c>
    </row>
    <row r="866" spans="1:5">
      <c r="A866" s="213" t="s">
        <v>1001</v>
      </c>
      <c r="B866" s="213" t="s">
        <v>1002</v>
      </c>
      <c r="C866" s="213" t="s">
        <v>1097</v>
      </c>
      <c r="D866" s="56">
        <v>1</v>
      </c>
      <c r="E866" s="56" t="s">
        <v>58</v>
      </c>
    </row>
    <row r="867" spans="1:5">
      <c r="A867" s="213" t="s">
        <v>1001</v>
      </c>
      <c r="B867" s="213" t="s">
        <v>1002</v>
      </c>
      <c r="C867" s="213" t="s">
        <v>1098</v>
      </c>
      <c r="D867" s="56">
        <v>1</v>
      </c>
      <c r="E867" s="56" t="s">
        <v>58</v>
      </c>
    </row>
    <row r="868" spans="1:5">
      <c r="A868" s="213" t="s">
        <v>1001</v>
      </c>
      <c r="B868" s="213" t="s">
        <v>1002</v>
      </c>
      <c r="C868" s="213" t="s">
        <v>1099</v>
      </c>
      <c r="D868" s="56">
        <v>1</v>
      </c>
      <c r="E868" s="56" t="s">
        <v>58</v>
      </c>
    </row>
    <row r="869" spans="1:5">
      <c r="A869" s="213" t="s">
        <v>1001</v>
      </c>
      <c r="B869" s="213" t="s">
        <v>1002</v>
      </c>
      <c r="C869" s="213" t="s">
        <v>1100</v>
      </c>
      <c r="D869" s="56">
        <v>1</v>
      </c>
      <c r="E869" s="56" t="s">
        <v>58</v>
      </c>
    </row>
    <row r="870" spans="1:5">
      <c r="A870" s="213" t="s">
        <v>1001</v>
      </c>
      <c r="B870" s="213" t="s">
        <v>1002</v>
      </c>
      <c r="C870" s="213" t="s">
        <v>1101</v>
      </c>
      <c r="D870" s="56">
        <v>1</v>
      </c>
      <c r="E870" s="56" t="s">
        <v>200</v>
      </c>
    </row>
    <row r="871" spans="1:5">
      <c r="A871" s="213" t="s">
        <v>1001</v>
      </c>
      <c r="B871" s="213" t="s">
        <v>1002</v>
      </c>
      <c r="C871" s="213" t="s">
        <v>1102</v>
      </c>
      <c r="D871" s="56">
        <v>1</v>
      </c>
      <c r="E871" s="56" t="s">
        <v>58</v>
      </c>
    </row>
    <row r="872" spans="1:5">
      <c r="A872" s="213" t="s">
        <v>1001</v>
      </c>
      <c r="B872" s="213" t="s">
        <v>1002</v>
      </c>
      <c r="C872" s="213" t="s">
        <v>1103</v>
      </c>
      <c r="D872" s="56">
        <v>2</v>
      </c>
      <c r="E872" s="56" t="s">
        <v>200</v>
      </c>
    </row>
    <row r="873" spans="1:5">
      <c r="A873" s="213" t="s">
        <v>1001</v>
      </c>
      <c r="B873" s="213" t="s">
        <v>1002</v>
      </c>
      <c r="C873" s="213" t="s">
        <v>1104</v>
      </c>
      <c r="D873" s="56">
        <v>1</v>
      </c>
      <c r="E873" s="56" t="s">
        <v>206</v>
      </c>
    </row>
    <row r="874" spans="1:5">
      <c r="A874" s="213" t="s">
        <v>1001</v>
      </c>
      <c r="B874" s="213" t="s">
        <v>1002</v>
      </c>
      <c r="C874" s="213" t="s">
        <v>1105</v>
      </c>
      <c r="D874" s="56">
        <v>1</v>
      </c>
      <c r="E874" s="56" t="s">
        <v>58</v>
      </c>
    </row>
    <row r="875" spans="1:5">
      <c r="A875" s="213" t="s">
        <v>1001</v>
      </c>
      <c r="B875" s="213" t="s">
        <v>1002</v>
      </c>
      <c r="C875" s="213" t="s">
        <v>1106</v>
      </c>
      <c r="D875" s="56">
        <v>1</v>
      </c>
      <c r="E875" s="56" t="s">
        <v>206</v>
      </c>
    </row>
    <row r="876" spans="1:5">
      <c r="A876" s="213" t="s">
        <v>1001</v>
      </c>
      <c r="B876" s="213" t="s">
        <v>1002</v>
      </c>
      <c r="C876" s="213" t="s">
        <v>1107</v>
      </c>
      <c r="D876" s="56">
        <v>1</v>
      </c>
      <c r="E876" s="56" t="s">
        <v>58</v>
      </c>
    </row>
    <row r="877" spans="1:5">
      <c r="A877" s="213" t="s">
        <v>1001</v>
      </c>
      <c r="B877" s="213" t="s">
        <v>1002</v>
      </c>
      <c r="C877" s="213" t="s">
        <v>1108</v>
      </c>
      <c r="D877" s="56">
        <v>2</v>
      </c>
      <c r="E877" s="56" t="s">
        <v>200</v>
      </c>
    </row>
    <row r="878" spans="1:5">
      <c r="A878" s="213" t="s">
        <v>1001</v>
      </c>
      <c r="B878" s="213" t="s">
        <v>1002</v>
      </c>
      <c r="C878" s="213" t="s">
        <v>1109</v>
      </c>
      <c r="D878" s="56">
        <v>2</v>
      </c>
      <c r="E878" s="56" t="s">
        <v>200</v>
      </c>
    </row>
    <row r="879" spans="1:5">
      <c r="A879" s="213" t="s">
        <v>1001</v>
      </c>
      <c r="B879" s="213" t="s">
        <v>1002</v>
      </c>
      <c r="C879" s="213" t="s">
        <v>1110</v>
      </c>
      <c r="D879" s="56">
        <v>2</v>
      </c>
      <c r="E879" s="56" t="s">
        <v>200</v>
      </c>
    </row>
    <row r="880" spans="1:5">
      <c r="A880" s="213" t="s">
        <v>1001</v>
      </c>
      <c r="B880" s="213" t="s">
        <v>1002</v>
      </c>
      <c r="C880" s="213" t="s">
        <v>1111</v>
      </c>
      <c r="D880" s="56">
        <v>1</v>
      </c>
      <c r="E880" s="56" t="s">
        <v>200</v>
      </c>
    </row>
    <row r="881" spans="1:5">
      <c r="A881" s="213" t="s">
        <v>1001</v>
      </c>
      <c r="B881" s="213" t="s">
        <v>1002</v>
      </c>
      <c r="C881" s="213" t="s">
        <v>1112</v>
      </c>
      <c r="D881" s="56">
        <v>1</v>
      </c>
      <c r="E881" s="56" t="s">
        <v>200</v>
      </c>
    </row>
    <row r="882" spans="1:5">
      <c r="A882" s="213" t="s">
        <v>1001</v>
      </c>
      <c r="B882" s="213" t="s">
        <v>1002</v>
      </c>
      <c r="C882" s="213" t="s">
        <v>1113</v>
      </c>
      <c r="D882" s="56">
        <v>1</v>
      </c>
      <c r="E882" s="56" t="s">
        <v>206</v>
      </c>
    </row>
    <row r="883" spans="1:5">
      <c r="A883" s="213" t="s">
        <v>1001</v>
      </c>
      <c r="B883" s="213" t="s">
        <v>1002</v>
      </c>
      <c r="C883" s="213" t="s">
        <v>1114</v>
      </c>
      <c r="D883" s="56">
        <v>1</v>
      </c>
      <c r="E883" s="56" t="s">
        <v>200</v>
      </c>
    </row>
    <row r="884" spans="1:5">
      <c r="A884" s="213" t="s">
        <v>1001</v>
      </c>
      <c r="B884" s="213" t="s">
        <v>1002</v>
      </c>
      <c r="C884" s="213" t="s">
        <v>1115</v>
      </c>
      <c r="D884" s="56">
        <v>2</v>
      </c>
      <c r="E884" s="56" t="s">
        <v>200</v>
      </c>
    </row>
    <row r="885" spans="1:5">
      <c r="A885" s="213" t="s">
        <v>1001</v>
      </c>
      <c r="B885" s="213" t="s">
        <v>1002</v>
      </c>
      <c r="C885" s="213" t="s">
        <v>1116</v>
      </c>
      <c r="D885" s="56">
        <v>1</v>
      </c>
      <c r="E885" s="56" t="s">
        <v>58</v>
      </c>
    </row>
    <row r="886" spans="1:5">
      <c r="A886" s="213" t="s">
        <v>1001</v>
      </c>
      <c r="B886" s="213" t="s">
        <v>1002</v>
      </c>
      <c r="C886" s="213" t="s">
        <v>1117</v>
      </c>
      <c r="D886" s="56">
        <v>1</v>
      </c>
      <c r="E886" s="56" t="s">
        <v>58</v>
      </c>
    </row>
    <row r="887" spans="1:5">
      <c r="A887" s="213" t="s">
        <v>1001</v>
      </c>
      <c r="B887" s="213" t="s">
        <v>1002</v>
      </c>
      <c r="C887" s="213" t="s">
        <v>1118</v>
      </c>
      <c r="D887" s="56">
        <v>1</v>
      </c>
      <c r="E887" s="56" t="s">
        <v>58</v>
      </c>
    </row>
    <row r="888" spans="1:5">
      <c r="A888" s="213" t="s">
        <v>1001</v>
      </c>
      <c r="B888" s="213" t="s">
        <v>1002</v>
      </c>
      <c r="C888" s="213" t="s">
        <v>1119</v>
      </c>
      <c r="D888" s="56">
        <v>2</v>
      </c>
      <c r="E888" s="56" t="s">
        <v>206</v>
      </c>
    </row>
    <row r="889" spans="1:5">
      <c r="A889" s="213" t="s">
        <v>1001</v>
      </c>
      <c r="B889" s="213" t="s">
        <v>1002</v>
      </c>
      <c r="C889" s="213" t="s">
        <v>1120</v>
      </c>
      <c r="D889" s="56">
        <v>1</v>
      </c>
      <c r="E889" s="56" t="s">
        <v>58</v>
      </c>
    </row>
    <row r="890" spans="1:5">
      <c r="A890" s="213" t="s">
        <v>1001</v>
      </c>
      <c r="B890" s="213" t="s">
        <v>1002</v>
      </c>
      <c r="C890" s="213" t="s">
        <v>1121</v>
      </c>
      <c r="D890" s="56">
        <v>1</v>
      </c>
      <c r="E890" s="56" t="s">
        <v>58</v>
      </c>
    </row>
    <row r="891" spans="1:5">
      <c r="A891" s="213" t="s">
        <v>1001</v>
      </c>
      <c r="B891" s="213" t="s">
        <v>1002</v>
      </c>
      <c r="C891" s="213" t="s">
        <v>1122</v>
      </c>
      <c r="D891" s="56">
        <v>1</v>
      </c>
      <c r="E891" s="56" t="s">
        <v>206</v>
      </c>
    </row>
    <row r="892" spans="1:5">
      <c r="A892" s="213" t="s">
        <v>1001</v>
      </c>
      <c r="B892" s="213" t="s">
        <v>1002</v>
      </c>
      <c r="C892" s="213" t="s">
        <v>1123</v>
      </c>
      <c r="D892" s="56">
        <v>1</v>
      </c>
      <c r="E892" s="56" t="s">
        <v>58</v>
      </c>
    </row>
    <row r="893" spans="1:5">
      <c r="A893" s="213" t="s">
        <v>1001</v>
      </c>
      <c r="B893" s="213" t="s">
        <v>1002</v>
      </c>
      <c r="C893" s="213" t="s">
        <v>1124</v>
      </c>
      <c r="D893" s="56">
        <v>1</v>
      </c>
      <c r="E893" s="56" t="s">
        <v>58</v>
      </c>
    </row>
    <row r="894" spans="1:5">
      <c r="A894" s="213" t="s">
        <v>1001</v>
      </c>
      <c r="B894" s="213" t="s">
        <v>1002</v>
      </c>
      <c r="C894" s="213" t="s">
        <v>1125</v>
      </c>
      <c r="D894" s="56">
        <v>1</v>
      </c>
      <c r="E894" s="56" t="s">
        <v>58</v>
      </c>
    </row>
    <row r="895" spans="1:5">
      <c r="A895" s="213" t="s">
        <v>1001</v>
      </c>
      <c r="B895" s="213" t="s">
        <v>1002</v>
      </c>
      <c r="C895" s="213" t="s">
        <v>1126</v>
      </c>
      <c r="D895" s="56">
        <v>2</v>
      </c>
      <c r="E895" s="56" t="s">
        <v>200</v>
      </c>
    </row>
    <row r="896" spans="1:5">
      <c r="A896" s="213" t="s">
        <v>1001</v>
      </c>
      <c r="B896" s="213" t="s">
        <v>1002</v>
      </c>
      <c r="C896" s="213" t="s">
        <v>1127</v>
      </c>
      <c r="D896" s="56">
        <v>1</v>
      </c>
      <c r="E896" s="56" t="s">
        <v>58</v>
      </c>
    </row>
    <row r="897" spans="1:5">
      <c r="A897" s="213" t="s">
        <v>1001</v>
      </c>
      <c r="B897" s="213" t="s">
        <v>1002</v>
      </c>
      <c r="C897" s="213" t="s">
        <v>1128</v>
      </c>
      <c r="D897" s="56">
        <v>2</v>
      </c>
      <c r="E897" s="56" t="s">
        <v>200</v>
      </c>
    </row>
    <row r="898" spans="1:5">
      <c r="A898" s="213" t="s">
        <v>1001</v>
      </c>
      <c r="B898" s="213" t="s">
        <v>1002</v>
      </c>
      <c r="C898" s="213" t="s">
        <v>1129</v>
      </c>
      <c r="D898" s="56">
        <v>1</v>
      </c>
      <c r="E898" s="56" t="s">
        <v>58</v>
      </c>
    </row>
    <row r="899" spans="1:5">
      <c r="A899" s="213" t="s">
        <v>1001</v>
      </c>
      <c r="B899" s="213" t="s">
        <v>1002</v>
      </c>
      <c r="C899" s="213" t="s">
        <v>1130</v>
      </c>
      <c r="D899" s="56">
        <v>2</v>
      </c>
      <c r="E899" s="56" t="s">
        <v>200</v>
      </c>
    </row>
    <row r="900" spans="1:5">
      <c r="A900" s="213" t="s">
        <v>1001</v>
      </c>
      <c r="B900" s="213" t="s">
        <v>1002</v>
      </c>
      <c r="C900" s="213" t="s">
        <v>1131</v>
      </c>
      <c r="D900" s="56">
        <v>1</v>
      </c>
      <c r="E900" s="56" t="s">
        <v>58</v>
      </c>
    </row>
    <row r="901" spans="1:5">
      <c r="A901" s="213" t="s">
        <v>1001</v>
      </c>
      <c r="B901" s="213" t="s">
        <v>1002</v>
      </c>
      <c r="C901" s="213" t="s">
        <v>1132</v>
      </c>
      <c r="D901" s="56">
        <v>1</v>
      </c>
      <c r="E901" s="56" t="s">
        <v>58</v>
      </c>
    </row>
    <row r="902" spans="1:5">
      <c r="A902" s="213" t="s">
        <v>1001</v>
      </c>
      <c r="B902" s="213" t="s">
        <v>1002</v>
      </c>
      <c r="C902" s="213" t="s">
        <v>1133</v>
      </c>
      <c r="D902" s="56">
        <v>1</v>
      </c>
      <c r="E902" s="56" t="s">
        <v>206</v>
      </c>
    </row>
    <row r="903" spans="1:5">
      <c r="A903" s="213" t="s">
        <v>1001</v>
      </c>
      <c r="B903" s="213" t="s">
        <v>1002</v>
      </c>
      <c r="C903" s="213" t="s">
        <v>1134</v>
      </c>
      <c r="D903" s="56">
        <v>1</v>
      </c>
      <c r="E903" s="56" t="s">
        <v>58</v>
      </c>
    </row>
    <row r="904" spans="1:5">
      <c r="A904" s="213" t="s">
        <v>1001</v>
      </c>
      <c r="B904" s="213" t="s">
        <v>1002</v>
      </c>
      <c r="C904" s="213" t="s">
        <v>1135</v>
      </c>
      <c r="D904" s="56">
        <v>2</v>
      </c>
      <c r="E904" s="56" t="s">
        <v>200</v>
      </c>
    </row>
    <row r="905" spans="1:5">
      <c r="A905" s="213" t="s">
        <v>1001</v>
      </c>
      <c r="B905" s="213" t="s">
        <v>1002</v>
      </c>
      <c r="C905" s="213" t="s">
        <v>1136</v>
      </c>
      <c r="D905" s="56">
        <v>2</v>
      </c>
      <c r="E905" s="56" t="s">
        <v>200</v>
      </c>
    </row>
    <row r="906" spans="1:5">
      <c r="A906" s="213" t="s">
        <v>1001</v>
      </c>
      <c r="B906" s="213" t="s">
        <v>1002</v>
      </c>
      <c r="C906" s="213" t="s">
        <v>1137</v>
      </c>
      <c r="D906" s="56">
        <v>2</v>
      </c>
      <c r="E906" s="56" t="s">
        <v>200</v>
      </c>
    </row>
    <row r="907" spans="1:5">
      <c r="A907" s="213" t="s">
        <v>1001</v>
      </c>
      <c r="B907" s="213" t="s">
        <v>1002</v>
      </c>
      <c r="C907" s="213" t="s">
        <v>1138</v>
      </c>
      <c r="D907" s="56">
        <v>2</v>
      </c>
      <c r="E907" s="56" t="s">
        <v>200</v>
      </c>
    </row>
    <row r="908" spans="1:5">
      <c r="A908" s="213" t="s">
        <v>1001</v>
      </c>
      <c r="B908" s="213" t="s">
        <v>1002</v>
      </c>
      <c r="C908" s="213" t="s">
        <v>1139</v>
      </c>
      <c r="D908" s="56">
        <v>1</v>
      </c>
      <c r="E908" s="56" t="s">
        <v>58</v>
      </c>
    </row>
    <row r="909" spans="1:5">
      <c r="A909" s="213" t="s">
        <v>1001</v>
      </c>
      <c r="B909" s="213" t="s">
        <v>1002</v>
      </c>
      <c r="C909" s="213" t="s">
        <v>1140</v>
      </c>
      <c r="D909" s="56">
        <v>2</v>
      </c>
      <c r="E909" s="56" t="s">
        <v>200</v>
      </c>
    </row>
    <row r="910" spans="1:5">
      <c r="A910" s="213" t="s">
        <v>1001</v>
      </c>
      <c r="B910" s="213" t="s">
        <v>1002</v>
      </c>
      <c r="C910" s="213" t="s">
        <v>1141</v>
      </c>
      <c r="D910" s="56">
        <v>1</v>
      </c>
      <c r="E910" s="56" t="s">
        <v>58</v>
      </c>
    </row>
    <row r="911" spans="1:5">
      <c r="A911" s="213" t="s">
        <v>1001</v>
      </c>
      <c r="B911" s="213" t="s">
        <v>1002</v>
      </c>
      <c r="C911" s="213" t="s">
        <v>1142</v>
      </c>
      <c r="D911" s="56">
        <v>2</v>
      </c>
      <c r="E911" s="56" t="s">
        <v>206</v>
      </c>
    </row>
    <row r="912" spans="1:5">
      <c r="A912" s="213" t="s">
        <v>1001</v>
      </c>
      <c r="B912" s="213" t="s">
        <v>1002</v>
      </c>
      <c r="C912" s="213" t="s">
        <v>1143</v>
      </c>
      <c r="D912" s="56">
        <v>2</v>
      </c>
      <c r="E912" s="56" t="s">
        <v>200</v>
      </c>
    </row>
    <row r="913" spans="1:5">
      <c r="A913" s="213" t="s">
        <v>1001</v>
      </c>
      <c r="B913" s="213" t="s">
        <v>1002</v>
      </c>
      <c r="C913" s="213" t="s">
        <v>1144</v>
      </c>
      <c r="D913" s="56">
        <v>2</v>
      </c>
      <c r="E913" s="56" t="s">
        <v>200</v>
      </c>
    </row>
    <row r="914" spans="1:5">
      <c r="A914" s="213" t="s">
        <v>1001</v>
      </c>
      <c r="B914" s="213" t="s">
        <v>1002</v>
      </c>
      <c r="C914" s="213" t="s">
        <v>1145</v>
      </c>
      <c r="D914" s="56">
        <v>1</v>
      </c>
      <c r="E914" s="56" t="s">
        <v>58</v>
      </c>
    </row>
    <row r="915" spans="1:5">
      <c r="A915" s="213" t="s">
        <v>1001</v>
      </c>
      <c r="B915" s="213" t="s">
        <v>1002</v>
      </c>
      <c r="C915" s="213" t="s">
        <v>1146</v>
      </c>
      <c r="D915" s="56">
        <v>1</v>
      </c>
      <c r="E915" s="56" t="s">
        <v>58</v>
      </c>
    </row>
    <row r="916" spans="1:5">
      <c r="A916" s="213" t="s">
        <v>1001</v>
      </c>
      <c r="B916" s="213" t="s">
        <v>1002</v>
      </c>
      <c r="C916" s="213" t="s">
        <v>1147</v>
      </c>
      <c r="D916" s="56">
        <v>1</v>
      </c>
      <c r="E916" s="56" t="s">
        <v>206</v>
      </c>
    </row>
    <row r="917" spans="1:5">
      <c r="A917" s="213" t="s">
        <v>1001</v>
      </c>
      <c r="B917" s="213" t="s">
        <v>1002</v>
      </c>
      <c r="C917" s="213" t="s">
        <v>1148</v>
      </c>
      <c r="D917" s="56">
        <v>2</v>
      </c>
      <c r="E917" s="56" t="s">
        <v>200</v>
      </c>
    </row>
    <row r="918" spans="1:5">
      <c r="A918" s="213" t="s">
        <v>1001</v>
      </c>
      <c r="B918" s="213" t="s">
        <v>1002</v>
      </c>
      <c r="C918" s="213" t="s">
        <v>1149</v>
      </c>
      <c r="D918" s="56">
        <v>2</v>
      </c>
      <c r="E918" s="56" t="s">
        <v>200</v>
      </c>
    </row>
    <row r="919" spans="1:5">
      <c r="A919" s="213" t="s">
        <v>1001</v>
      </c>
      <c r="B919" s="213" t="s">
        <v>1002</v>
      </c>
      <c r="C919" s="213" t="s">
        <v>1150</v>
      </c>
      <c r="D919" s="56">
        <v>2</v>
      </c>
      <c r="E919" s="56" t="s">
        <v>200</v>
      </c>
    </row>
    <row r="920" spans="1:5">
      <c r="A920" s="213" t="s">
        <v>1001</v>
      </c>
      <c r="B920" s="213" t="s">
        <v>1002</v>
      </c>
      <c r="C920" s="213" t="s">
        <v>1151</v>
      </c>
      <c r="D920" s="56">
        <v>1</v>
      </c>
      <c r="E920" s="56" t="s">
        <v>58</v>
      </c>
    </row>
    <row r="921" spans="1:5">
      <c r="A921" s="213" t="s">
        <v>1001</v>
      </c>
      <c r="B921" s="213" t="s">
        <v>1002</v>
      </c>
      <c r="C921" s="213" t="s">
        <v>1152</v>
      </c>
      <c r="D921" s="56">
        <v>1</v>
      </c>
      <c r="E921" s="56" t="s">
        <v>58</v>
      </c>
    </row>
    <row r="922" spans="1:5">
      <c r="A922" s="213" t="s">
        <v>1001</v>
      </c>
      <c r="B922" s="213" t="s">
        <v>1002</v>
      </c>
      <c r="C922" s="213" t="s">
        <v>1153</v>
      </c>
      <c r="D922" s="56">
        <v>1</v>
      </c>
      <c r="E922" s="56" t="s">
        <v>58</v>
      </c>
    </row>
    <row r="923" spans="1:5">
      <c r="A923" s="213" t="s">
        <v>1001</v>
      </c>
      <c r="B923" s="213" t="s">
        <v>1002</v>
      </c>
      <c r="C923" s="213" t="s">
        <v>1154</v>
      </c>
      <c r="D923" s="56">
        <v>2</v>
      </c>
      <c r="E923" s="56" t="s">
        <v>200</v>
      </c>
    </row>
    <row r="924" spans="1:5">
      <c r="A924" s="213" t="s">
        <v>1001</v>
      </c>
      <c r="B924" s="213" t="s">
        <v>1002</v>
      </c>
      <c r="C924" s="213" t="s">
        <v>1155</v>
      </c>
      <c r="D924" s="56">
        <v>1</v>
      </c>
      <c r="E924" s="56" t="s">
        <v>206</v>
      </c>
    </row>
    <row r="925" spans="1:5">
      <c r="A925" s="213" t="s">
        <v>1001</v>
      </c>
      <c r="B925" s="213" t="s">
        <v>1002</v>
      </c>
      <c r="C925" s="213" t="s">
        <v>1156</v>
      </c>
      <c r="D925" s="56">
        <v>1</v>
      </c>
      <c r="E925" s="56" t="s">
        <v>206</v>
      </c>
    </row>
    <row r="926" spans="1:5">
      <c r="A926" s="213" t="s">
        <v>1001</v>
      </c>
      <c r="B926" s="213" t="s">
        <v>1002</v>
      </c>
      <c r="C926" s="213" t="s">
        <v>1157</v>
      </c>
      <c r="D926" s="56">
        <v>1</v>
      </c>
      <c r="E926" s="56" t="s">
        <v>58</v>
      </c>
    </row>
    <row r="927" spans="1:5">
      <c r="A927" s="213" t="s">
        <v>1001</v>
      </c>
      <c r="B927" s="213" t="s">
        <v>1002</v>
      </c>
      <c r="C927" s="213" t="s">
        <v>1158</v>
      </c>
      <c r="D927" s="56">
        <v>1</v>
      </c>
      <c r="E927" s="56" t="s">
        <v>58</v>
      </c>
    </row>
    <row r="928" spans="1:5">
      <c r="A928" s="213" t="s">
        <v>1001</v>
      </c>
      <c r="B928" s="213" t="s">
        <v>1002</v>
      </c>
      <c r="C928" s="213" t="s">
        <v>1159</v>
      </c>
      <c r="D928" s="56">
        <v>1</v>
      </c>
      <c r="E928" s="56" t="s">
        <v>58</v>
      </c>
    </row>
    <row r="929" spans="1:5">
      <c r="A929" s="213" t="s">
        <v>1001</v>
      </c>
      <c r="B929" s="213" t="s">
        <v>1002</v>
      </c>
      <c r="C929" s="213" t="s">
        <v>1160</v>
      </c>
      <c r="D929" s="56">
        <v>1</v>
      </c>
      <c r="E929" s="56" t="s">
        <v>206</v>
      </c>
    </row>
    <row r="930" spans="1:5">
      <c r="A930" s="213" t="s">
        <v>1001</v>
      </c>
      <c r="B930" s="213" t="s">
        <v>1002</v>
      </c>
      <c r="C930" s="213" t="s">
        <v>1161</v>
      </c>
      <c r="D930" s="56">
        <v>1</v>
      </c>
      <c r="E930" s="56" t="s">
        <v>206</v>
      </c>
    </row>
    <row r="931" spans="1:5">
      <c r="A931" s="213" t="s">
        <v>1001</v>
      </c>
      <c r="B931" s="213" t="s">
        <v>1002</v>
      </c>
      <c r="C931" s="213" t="s">
        <v>1162</v>
      </c>
      <c r="D931" s="56">
        <v>1</v>
      </c>
      <c r="E931" s="56" t="s">
        <v>58</v>
      </c>
    </row>
    <row r="932" spans="1:5">
      <c r="A932" s="213" t="s">
        <v>1001</v>
      </c>
      <c r="B932" s="213" t="s">
        <v>1002</v>
      </c>
      <c r="C932" s="213" t="s">
        <v>1163</v>
      </c>
      <c r="D932" s="56">
        <v>1</v>
      </c>
      <c r="E932" s="56" t="s">
        <v>58</v>
      </c>
    </row>
    <row r="933" spans="1:5">
      <c r="A933" s="213" t="s">
        <v>1001</v>
      </c>
      <c r="B933" s="213" t="s">
        <v>1002</v>
      </c>
      <c r="C933" s="213" t="s">
        <v>1164</v>
      </c>
      <c r="D933" s="56">
        <v>1</v>
      </c>
      <c r="E933" s="56" t="s">
        <v>58</v>
      </c>
    </row>
    <row r="934" spans="1:5">
      <c r="A934" s="213" t="s">
        <v>1001</v>
      </c>
      <c r="B934" s="213" t="s">
        <v>1002</v>
      </c>
      <c r="C934" s="213" t="s">
        <v>1165</v>
      </c>
      <c r="D934" s="56">
        <v>1</v>
      </c>
      <c r="E934" s="56" t="s">
        <v>206</v>
      </c>
    </row>
    <row r="935" spans="1:5">
      <c r="A935" s="213" t="s">
        <v>1001</v>
      </c>
      <c r="B935" s="213" t="s">
        <v>1002</v>
      </c>
      <c r="C935" s="213" t="s">
        <v>1166</v>
      </c>
      <c r="D935" s="56">
        <v>1</v>
      </c>
      <c r="E935" s="56" t="s">
        <v>206</v>
      </c>
    </row>
    <row r="936" spans="1:5">
      <c r="A936" s="213" t="s">
        <v>1001</v>
      </c>
      <c r="B936" s="213" t="s">
        <v>1002</v>
      </c>
      <c r="C936" s="213" t="s">
        <v>1167</v>
      </c>
      <c r="D936" s="56">
        <v>1</v>
      </c>
      <c r="E936" s="56" t="s">
        <v>58</v>
      </c>
    </row>
    <row r="937" spans="1:5">
      <c r="A937" s="213" t="s">
        <v>1001</v>
      </c>
      <c r="B937" s="213" t="s">
        <v>1002</v>
      </c>
      <c r="C937" s="213" t="s">
        <v>1168</v>
      </c>
      <c r="D937" s="56">
        <v>1</v>
      </c>
      <c r="E937" s="56" t="s">
        <v>200</v>
      </c>
    </row>
    <row r="938" spans="1:5">
      <c r="A938" s="213" t="s">
        <v>1001</v>
      </c>
      <c r="B938" s="213" t="s">
        <v>1002</v>
      </c>
      <c r="C938" s="213" t="s">
        <v>1169</v>
      </c>
      <c r="D938" s="56">
        <v>2</v>
      </c>
      <c r="E938" s="56" t="s">
        <v>200</v>
      </c>
    </row>
    <row r="939" spans="1:5">
      <c r="A939" s="213" t="s">
        <v>1001</v>
      </c>
      <c r="B939" s="213" t="s">
        <v>1002</v>
      </c>
      <c r="C939" s="213" t="s">
        <v>1170</v>
      </c>
      <c r="D939" s="56">
        <v>1</v>
      </c>
      <c r="E939" s="56" t="s">
        <v>58</v>
      </c>
    </row>
    <row r="940" spans="1:5">
      <c r="A940" s="213" t="s">
        <v>1001</v>
      </c>
      <c r="B940" s="213" t="s">
        <v>1002</v>
      </c>
      <c r="C940" s="213" t="s">
        <v>1171</v>
      </c>
      <c r="D940" s="56">
        <v>1</v>
      </c>
      <c r="E940" s="56" t="s">
        <v>206</v>
      </c>
    </row>
    <row r="941" spans="1:5">
      <c r="A941" s="213" t="s">
        <v>1001</v>
      </c>
      <c r="B941" s="213" t="s">
        <v>1002</v>
      </c>
      <c r="C941" s="213" t="s">
        <v>1172</v>
      </c>
      <c r="D941" s="56">
        <v>2</v>
      </c>
      <c r="E941" s="56" t="s">
        <v>200</v>
      </c>
    </row>
    <row r="942" spans="1:5">
      <c r="A942" s="213" t="s">
        <v>1001</v>
      </c>
      <c r="B942" s="213" t="s">
        <v>1002</v>
      </c>
      <c r="C942" s="213" t="s">
        <v>1173</v>
      </c>
      <c r="D942" s="56">
        <v>1</v>
      </c>
      <c r="E942" s="56" t="s">
        <v>200</v>
      </c>
    </row>
    <row r="943" spans="1:5">
      <c r="A943" s="213" t="s">
        <v>1001</v>
      </c>
      <c r="B943" s="213" t="s">
        <v>1002</v>
      </c>
      <c r="C943" s="213" t="s">
        <v>1174</v>
      </c>
      <c r="D943" s="56">
        <v>1</v>
      </c>
      <c r="E943" s="56" t="s">
        <v>58</v>
      </c>
    </row>
    <row r="944" spans="1:5">
      <c r="A944" s="213" t="s">
        <v>1001</v>
      </c>
      <c r="B944" s="213" t="s">
        <v>1002</v>
      </c>
      <c r="C944" s="213" t="s">
        <v>1175</v>
      </c>
      <c r="D944" s="56">
        <v>1</v>
      </c>
      <c r="E944" s="56" t="s">
        <v>206</v>
      </c>
    </row>
    <row r="945" spans="1:5">
      <c r="A945" s="213" t="s">
        <v>1001</v>
      </c>
      <c r="B945" s="213" t="s">
        <v>1002</v>
      </c>
      <c r="C945" s="213" t="s">
        <v>1176</v>
      </c>
      <c r="D945" s="56">
        <v>1</v>
      </c>
      <c r="E945" s="56" t="s">
        <v>58</v>
      </c>
    </row>
    <row r="946" spans="1:5">
      <c r="A946" s="213" t="s">
        <v>1001</v>
      </c>
      <c r="B946" s="213" t="s">
        <v>1002</v>
      </c>
      <c r="C946" s="213" t="s">
        <v>1177</v>
      </c>
      <c r="D946" s="56">
        <v>1</v>
      </c>
      <c r="E946" s="56" t="s">
        <v>206</v>
      </c>
    </row>
    <row r="947" spans="1:5">
      <c r="A947" s="213" t="s">
        <v>1001</v>
      </c>
      <c r="B947" s="213" t="s">
        <v>1002</v>
      </c>
      <c r="C947" s="213" t="s">
        <v>1178</v>
      </c>
      <c r="D947" s="56">
        <v>1</v>
      </c>
      <c r="E947" s="56" t="s">
        <v>58</v>
      </c>
    </row>
    <row r="948" spans="1:5">
      <c r="A948" s="213" t="s">
        <v>1001</v>
      </c>
      <c r="B948" s="213" t="s">
        <v>1002</v>
      </c>
      <c r="C948" s="213" t="s">
        <v>1179</v>
      </c>
      <c r="D948" s="56">
        <v>1</v>
      </c>
      <c r="E948" s="56" t="s">
        <v>206</v>
      </c>
    </row>
    <row r="949" spans="1:5">
      <c r="A949" s="213" t="s">
        <v>1001</v>
      </c>
      <c r="B949" s="213" t="s">
        <v>1002</v>
      </c>
      <c r="C949" s="213" t="s">
        <v>1180</v>
      </c>
      <c r="D949" s="56">
        <v>1</v>
      </c>
      <c r="E949" s="56" t="s">
        <v>206</v>
      </c>
    </row>
    <row r="950" spans="1:5">
      <c r="A950" s="213" t="s">
        <v>1001</v>
      </c>
      <c r="B950" s="213" t="s">
        <v>1002</v>
      </c>
      <c r="C950" s="213" t="s">
        <v>1181</v>
      </c>
      <c r="D950" s="56">
        <v>1</v>
      </c>
      <c r="E950" s="56" t="s">
        <v>200</v>
      </c>
    </row>
    <row r="951" spans="1:5">
      <c r="A951" s="213" t="s">
        <v>1001</v>
      </c>
      <c r="B951" s="213" t="s">
        <v>1002</v>
      </c>
      <c r="C951" s="213" t="s">
        <v>1182</v>
      </c>
      <c r="D951" s="56">
        <v>1</v>
      </c>
      <c r="E951" s="56" t="s">
        <v>58</v>
      </c>
    </row>
    <row r="952" spans="1:5">
      <c r="A952" s="213" t="s">
        <v>1001</v>
      </c>
      <c r="B952" s="213" t="s">
        <v>1002</v>
      </c>
      <c r="C952" s="213" t="s">
        <v>1183</v>
      </c>
      <c r="D952" s="56">
        <v>1</v>
      </c>
      <c r="E952" s="56" t="s">
        <v>58</v>
      </c>
    </row>
    <row r="953" spans="1:5">
      <c r="A953" s="213" t="s">
        <v>1001</v>
      </c>
      <c r="B953" s="213" t="s">
        <v>1002</v>
      </c>
      <c r="C953" s="213" t="s">
        <v>1184</v>
      </c>
      <c r="D953" s="56">
        <v>1</v>
      </c>
      <c r="E953" s="56" t="s">
        <v>58</v>
      </c>
    </row>
    <row r="954" spans="1:5">
      <c r="A954" s="213" t="s">
        <v>1001</v>
      </c>
      <c r="B954" s="213" t="s">
        <v>1002</v>
      </c>
      <c r="C954" s="213" t="s">
        <v>1185</v>
      </c>
      <c r="D954" s="56">
        <v>1</v>
      </c>
      <c r="E954" s="56" t="s">
        <v>200</v>
      </c>
    </row>
    <row r="955" spans="1:5">
      <c r="A955" s="213" t="s">
        <v>1001</v>
      </c>
      <c r="B955" s="213" t="s">
        <v>1002</v>
      </c>
      <c r="C955" s="213" t="s">
        <v>1186</v>
      </c>
      <c r="D955" s="56">
        <v>1</v>
      </c>
      <c r="E955" s="56" t="s">
        <v>58</v>
      </c>
    </row>
    <row r="956" spans="1:5">
      <c r="A956" s="213" t="s">
        <v>1001</v>
      </c>
      <c r="B956" s="213" t="s">
        <v>1002</v>
      </c>
      <c r="C956" s="213" t="s">
        <v>1187</v>
      </c>
      <c r="D956" s="56">
        <v>1</v>
      </c>
      <c r="E956" s="56" t="s">
        <v>58</v>
      </c>
    </row>
    <row r="957" spans="1:5">
      <c r="A957" s="213" t="s">
        <v>1001</v>
      </c>
      <c r="B957" s="213" t="s">
        <v>1002</v>
      </c>
      <c r="C957" s="213" t="s">
        <v>1188</v>
      </c>
      <c r="D957" s="56">
        <v>1</v>
      </c>
      <c r="E957" s="56" t="s">
        <v>58</v>
      </c>
    </row>
    <row r="958" spans="1:5">
      <c r="A958" s="213" t="s">
        <v>1001</v>
      </c>
      <c r="B958" s="213" t="s">
        <v>1002</v>
      </c>
      <c r="C958" s="213" t="s">
        <v>1189</v>
      </c>
      <c r="D958" s="56">
        <v>2</v>
      </c>
      <c r="E958" s="56" t="s">
        <v>200</v>
      </c>
    </row>
    <row r="959" spans="1:5">
      <c r="A959" s="213" t="s">
        <v>1001</v>
      </c>
      <c r="B959" s="213" t="s">
        <v>1002</v>
      </c>
      <c r="C959" s="213" t="s">
        <v>1190</v>
      </c>
      <c r="D959" s="56">
        <v>1</v>
      </c>
      <c r="E959" s="56" t="s">
        <v>58</v>
      </c>
    </row>
    <row r="960" spans="1:5">
      <c r="A960" s="213" t="s">
        <v>1001</v>
      </c>
      <c r="B960" s="213" t="s">
        <v>1002</v>
      </c>
      <c r="C960" s="213" t="s">
        <v>1191</v>
      </c>
      <c r="D960" s="56">
        <v>1</v>
      </c>
      <c r="E960" s="56" t="s">
        <v>58</v>
      </c>
    </row>
    <row r="961" spans="1:5">
      <c r="A961" s="213" t="s">
        <v>1001</v>
      </c>
      <c r="B961" s="213" t="s">
        <v>1002</v>
      </c>
      <c r="C961" s="213" t="s">
        <v>1192</v>
      </c>
      <c r="D961" s="56">
        <v>1</v>
      </c>
      <c r="E961" s="56" t="s">
        <v>58</v>
      </c>
    </row>
    <row r="962" spans="1:5">
      <c r="A962" s="213" t="s">
        <v>1001</v>
      </c>
      <c r="B962" s="213" t="s">
        <v>1002</v>
      </c>
      <c r="C962" s="213" t="s">
        <v>1193</v>
      </c>
      <c r="D962" s="56">
        <v>1</v>
      </c>
      <c r="E962" s="56" t="s">
        <v>58</v>
      </c>
    </row>
    <row r="963" spans="1:5">
      <c r="A963" s="213" t="s">
        <v>1001</v>
      </c>
      <c r="B963" s="213" t="s">
        <v>1002</v>
      </c>
      <c r="C963" s="213" t="s">
        <v>1194</v>
      </c>
      <c r="D963" s="56">
        <v>1</v>
      </c>
      <c r="E963" s="56" t="s">
        <v>58</v>
      </c>
    </row>
    <row r="964" spans="1:5">
      <c r="A964" s="213" t="s">
        <v>1001</v>
      </c>
      <c r="B964" s="213" t="s">
        <v>1002</v>
      </c>
      <c r="C964" s="213" t="s">
        <v>1195</v>
      </c>
      <c r="D964" s="56">
        <v>1</v>
      </c>
      <c r="E964" s="56" t="s">
        <v>58</v>
      </c>
    </row>
    <row r="965" spans="1:5">
      <c r="A965" s="213" t="s">
        <v>1196</v>
      </c>
      <c r="B965" s="213" t="s">
        <v>1197</v>
      </c>
      <c r="C965" s="213" t="s">
        <v>1198</v>
      </c>
      <c r="D965" s="56">
        <v>1</v>
      </c>
      <c r="E965" s="56" t="s">
        <v>195</v>
      </c>
    </row>
    <row r="966" spans="1:5">
      <c r="A966" s="213" t="s">
        <v>1196</v>
      </c>
      <c r="B966" s="213" t="s">
        <v>1197</v>
      </c>
      <c r="C966" s="213" t="s">
        <v>1199</v>
      </c>
      <c r="D966" s="56">
        <v>1</v>
      </c>
      <c r="E966" s="56" t="s">
        <v>195</v>
      </c>
    </row>
    <row r="967" spans="1:5">
      <c r="A967" s="213" t="s">
        <v>1196</v>
      </c>
      <c r="B967" s="213" t="s">
        <v>1197</v>
      </c>
      <c r="C967" s="213" t="s">
        <v>1200</v>
      </c>
      <c r="D967" s="56">
        <v>1</v>
      </c>
      <c r="E967" s="56" t="s">
        <v>195</v>
      </c>
    </row>
    <row r="968" spans="1:5">
      <c r="A968" s="213" t="s">
        <v>1196</v>
      </c>
      <c r="B968" s="213" t="s">
        <v>1197</v>
      </c>
      <c r="C968" s="213" t="s">
        <v>1201</v>
      </c>
      <c r="D968" s="56">
        <v>1</v>
      </c>
      <c r="E968" s="56" t="s">
        <v>195</v>
      </c>
    </row>
    <row r="969" spans="1:5">
      <c r="A969" s="213" t="s">
        <v>1196</v>
      </c>
      <c r="B969" s="213" t="s">
        <v>1197</v>
      </c>
      <c r="C969" s="213" t="s">
        <v>1202</v>
      </c>
      <c r="D969" s="56" t="s">
        <v>194</v>
      </c>
      <c r="E969" s="56" t="s">
        <v>195</v>
      </c>
    </row>
    <row r="970" spans="1:5">
      <c r="A970" s="213" t="s">
        <v>1196</v>
      </c>
      <c r="B970" s="213" t="s">
        <v>1197</v>
      </c>
      <c r="C970" s="213" t="s">
        <v>1203</v>
      </c>
      <c r="D970" s="56">
        <v>1</v>
      </c>
      <c r="E970" s="56" t="s">
        <v>195</v>
      </c>
    </row>
    <row r="971" spans="1:5">
      <c r="A971" s="213" t="s">
        <v>1196</v>
      </c>
      <c r="B971" s="213" t="s">
        <v>1197</v>
      </c>
      <c r="C971" s="213" t="s">
        <v>1204</v>
      </c>
      <c r="D971" s="56">
        <v>1</v>
      </c>
      <c r="E971" s="56" t="s">
        <v>195</v>
      </c>
    </row>
    <row r="972" spans="1:5">
      <c r="A972" s="213" t="s">
        <v>1196</v>
      </c>
      <c r="B972" s="213" t="s">
        <v>1197</v>
      </c>
      <c r="C972" s="213" t="s">
        <v>1205</v>
      </c>
      <c r="D972" s="56">
        <v>1</v>
      </c>
      <c r="E972" s="56" t="s">
        <v>195</v>
      </c>
    </row>
    <row r="973" spans="1:5">
      <c r="A973" s="213" t="s">
        <v>1196</v>
      </c>
      <c r="B973" s="213" t="s">
        <v>1197</v>
      </c>
      <c r="C973" s="213" t="s">
        <v>1206</v>
      </c>
      <c r="D973" s="56">
        <v>1</v>
      </c>
      <c r="E973" s="56" t="s">
        <v>195</v>
      </c>
    </row>
    <row r="974" spans="1:5">
      <c r="A974" s="213" t="s">
        <v>1196</v>
      </c>
      <c r="B974" s="213" t="s">
        <v>1197</v>
      </c>
      <c r="C974" s="213" t="s">
        <v>1207</v>
      </c>
      <c r="D974" s="56">
        <v>1</v>
      </c>
      <c r="E974" s="56" t="s">
        <v>195</v>
      </c>
    </row>
    <row r="975" spans="1:5">
      <c r="A975" s="213" t="s">
        <v>1196</v>
      </c>
      <c r="B975" s="213" t="s">
        <v>1197</v>
      </c>
      <c r="C975" s="213" t="s">
        <v>1208</v>
      </c>
      <c r="D975" s="56" t="s">
        <v>194</v>
      </c>
      <c r="E975" s="56" t="s">
        <v>195</v>
      </c>
    </row>
    <row r="976" spans="1:5">
      <c r="A976" s="213" t="s">
        <v>1196</v>
      </c>
      <c r="B976" s="213" t="s">
        <v>1197</v>
      </c>
      <c r="C976" s="213" t="s">
        <v>1209</v>
      </c>
      <c r="D976" s="56">
        <v>1</v>
      </c>
      <c r="E976" s="56" t="s">
        <v>195</v>
      </c>
    </row>
    <row r="977" spans="1:5">
      <c r="A977" s="213" t="s">
        <v>1196</v>
      </c>
      <c r="B977" s="213" t="s">
        <v>1197</v>
      </c>
      <c r="C977" s="213" t="s">
        <v>1210</v>
      </c>
      <c r="D977" s="56">
        <v>1</v>
      </c>
      <c r="E977" s="56" t="s">
        <v>195</v>
      </c>
    </row>
    <row r="978" spans="1:5">
      <c r="A978" s="213" t="s">
        <v>1196</v>
      </c>
      <c r="B978" s="213" t="s">
        <v>1197</v>
      </c>
      <c r="C978" s="213" t="s">
        <v>1211</v>
      </c>
      <c r="D978" s="56">
        <v>1</v>
      </c>
      <c r="E978" s="56" t="s">
        <v>195</v>
      </c>
    </row>
    <row r="979" spans="1:5">
      <c r="A979" s="213" t="s">
        <v>1196</v>
      </c>
      <c r="B979" s="213" t="s">
        <v>1197</v>
      </c>
      <c r="C979" s="213" t="s">
        <v>1212</v>
      </c>
      <c r="D979" s="56">
        <v>1</v>
      </c>
      <c r="E979" s="56" t="s">
        <v>195</v>
      </c>
    </row>
    <row r="980" spans="1:5">
      <c r="A980" s="213" t="s">
        <v>1196</v>
      </c>
      <c r="B980" s="213" t="s">
        <v>1197</v>
      </c>
      <c r="C980" s="213" t="s">
        <v>1213</v>
      </c>
      <c r="D980" s="56">
        <v>1</v>
      </c>
      <c r="E980" s="56" t="s">
        <v>195</v>
      </c>
    </row>
    <row r="981" spans="1:5">
      <c r="A981" s="213" t="s">
        <v>1196</v>
      </c>
      <c r="B981" s="213" t="s">
        <v>1197</v>
      </c>
      <c r="C981" s="213" t="s">
        <v>1214</v>
      </c>
      <c r="D981" s="56">
        <v>1</v>
      </c>
      <c r="E981" s="56" t="s">
        <v>58</v>
      </c>
    </row>
    <row r="982" spans="1:5">
      <c r="A982" s="213" t="s">
        <v>1196</v>
      </c>
      <c r="B982" s="213" t="s">
        <v>1197</v>
      </c>
      <c r="C982" s="213" t="s">
        <v>1215</v>
      </c>
      <c r="D982" s="56" t="s">
        <v>194</v>
      </c>
      <c r="E982" s="56" t="s">
        <v>195</v>
      </c>
    </row>
    <row r="983" spans="1:5">
      <c r="A983" s="213" t="s">
        <v>1196</v>
      </c>
      <c r="B983" s="213" t="s">
        <v>1197</v>
      </c>
      <c r="C983" s="213" t="s">
        <v>1216</v>
      </c>
      <c r="D983" s="56" t="s">
        <v>194</v>
      </c>
      <c r="E983" s="56" t="s">
        <v>195</v>
      </c>
    </row>
    <row r="984" spans="1:5">
      <c r="A984" s="213" t="s">
        <v>1196</v>
      </c>
      <c r="B984" s="213" t="s">
        <v>1197</v>
      </c>
      <c r="C984" s="213" t="s">
        <v>1217</v>
      </c>
      <c r="D984" s="56" t="s">
        <v>194</v>
      </c>
      <c r="E984" s="56" t="s">
        <v>195</v>
      </c>
    </row>
    <row r="985" spans="1:5">
      <c r="A985" s="213" t="s">
        <v>1196</v>
      </c>
      <c r="B985" s="213" t="s">
        <v>1197</v>
      </c>
      <c r="C985" s="213" t="s">
        <v>1218</v>
      </c>
      <c r="D985" s="56">
        <v>1</v>
      </c>
      <c r="E985" s="56" t="s">
        <v>195</v>
      </c>
    </row>
    <row r="986" spans="1:5">
      <c r="A986" s="213" t="s">
        <v>1196</v>
      </c>
      <c r="B986" s="213" t="s">
        <v>1197</v>
      </c>
      <c r="C986" s="213" t="s">
        <v>1219</v>
      </c>
      <c r="D986" s="56">
        <v>1</v>
      </c>
      <c r="E986" s="56" t="s">
        <v>195</v>
      </c>
    </row>
    <row r="987" spans="1:5">
      <c r="A987" s="213" t="s">
        <v>1196</v>
      </c>
      <c r="B987" s="213" t="s">
        <v>1197</v>
      </c>
      <c r="C987" s="213" t="s">
        <v>1220</v>
      </c>
      <c r="D987" s="56" t="s">
        <v>194</v>
      </c>
      <c r="E987" s="56" t="s">
        <v>195</v>
      </c>
    </row>
    <row r="988" spans="1:5">
      <c r="A988" s="213" t="s">
        <v>1196</v>
      </c>
      <c r="B988" s="213" t="s">
        <v>1197</v>
      </c>
      <c r="C988" s="213" t="s">
        <v>1221</v>
      </c>
      <c r="D988" s="56">
        <v>1</v>
      </c>
      <c r="E988" s="56" t="s">
        <v>195</v>
      </c>
    </row>
    <row r="989" spans="1:5">
      <c r="A989" s="213" t="s">
        <v>1196</v>
      </c>
      <c r="B989" s="213" t="s">
        <v>1197</v>
      </c>
      <c r="C989" s="213" t="s">
        <v>1222</v>
      </c>
      <c r="D989" s="56" t="s">
        <v>194</v>
      </c>
      <c r="E989" s="56" t="s">
        <v>195</v>
      </c>
    </row>
    <row r="990" spans="1:5">
      <c r="A990" s="213" t="s">
        <v>1196</v>
      </c>
      <c r="B990" s="213" t="s">
        <v>1197</v>
      </c>
      <c r="C990" s="213" t="s">
        <v>1223</v>
      </c>
      <c r="D990" s="56">
        <v>1</v>
      </c>
      <c r="E990" s="56" t="s">
        <v>195</v>
      </c>
    </row>
    <row r="991" spans="1:5">
      <c r="A991" s="213" t="s">
        <v>1196</v>
      </c>
      <c r="B991" s="213" t="s">
        <v>1197</v>
      </c>
      <c r="C991" s="213" t="s">
        <v>1224</v>
      </c>
      <c r="D991" s="56" t="s">
        <v>194</v>
      </c>
      <c r="E991" s="56" t="s">
        <v>195</v>
      </c>
    </row>
    <row r="992" spans="1:5">
      <c r="A992" s="213" t="s">
        <v>1196</v>
      </c>
      <c r="B992" s="213" t="s">
        <v>1197</v>
      </c>
      <c r="C992" s="213" t="s">
        <v>1225</v>
      </c>
      <c r="D992" s="56">
        <v>1</v>
      </c>
      <c r="E992" s="56" t="s">
        <v>195</v>
      </c>
    </row>
    <row r="993" spans="1:5">
      <c r="A993" s="213" t="s">
        <v>1196</v>
      </c>
      <c r="B993" s="213" t="s">
        <v>1197</v>
      </c>
      <c r="C993" s="213" t="s">
        <v>1226</v>
      </c>
      <c r="D993" s="56" t="s">
        <v>194</v>
      </c>
      <c r="E993" s="56" t="s">
        <v>195</v>
      </c>
    </row>
    <row r="994" spans="1:5">
      <c r="A994" s="213" t="s">
        <v>1196</v>
      </c>
      <c r="B994" s="213" t="s">
        <v>1197</v>
      </c>
      <c r="C994" s="213" t="s">
        <v>1227</v>
      </c>
      <c r="D994" s="56">
        <v>1</v>
      </c>
      <c r="E994" s="56" t="s">
        <v>195</v>
      </c>
    </row>
    <row r="995" spans="1:5">
      <c r="A995" s="213" t="s">
        <v>1196</v>
      </c>
      <c r="B995" s="213" t="s">
        <v>1197</v>
      </c>
      <c r="C995" s="213" t="s">
        <v>1228</v>
      </c>
      <c r="D995" s="56">
        <v>1</v>
      </c>
      <c r="E995" s="56" t="s">
        <v>195</v>
      </c>
    </row>
    <row r="996" spans="1:5">
      <c r="A996" s="213" t="s">
        <v>1196</v>
      </c>
      <c r="B996" s="213" t="s">
        <v>1197</v>
      </c>
      <c r="C996" s="213" t="s">
        <v>1229</v>
      </c>
      <c r="D996" s="56" t="s">
        <v>194</v>
      </c>
      <c r="E996" s="56" t="s">
        <v>195</v>
      </c>
    </row>
    <row r="997" spans="1:5">
      <c r="A997" s="213" t="s">
        <v>1196</v>
      </c>
      <c r="B997" s="213" t="s">
        <v>1197</v>
      </c>
      <c r="C997" s="213" t="s">
        <v>1230</v>
      </c>
      <c r="D997" s="56" t="s">
        <v>194</v>
      </c>
      <c r="E997" s="56" t="s">
        <v>195</v>
      </c>
    </row>
    <row r="998" spans="1:5">
      <c r="A998" s="213" t="s">
        <v>1196</v>
      </c>
      <c r="B998" s="213" t="s">
        <v>1197</v>
      </c>
      <c r="C998" s="213" t="s">
        <v>1231</v>
      </c>
      <c r="D998" s="56">
        <v>1</v>
      </c>
      <c r="E998" s="56" t="s">
        <v>195</v>
      </c>
    </row>
    <row r="999" spans="1:5">
      <c r="A999" s="213" t="s">
        <v>1196</v>
      </c>
      <c r="B999" s="213" t="s">
        <v>1197</v>
      </c>
      <c r="C999" s="213" t="s">
        <v>1232</v>
      </c>
      <c r="D999" s="56">
        <v>1</v>
      </c>
      <c r="E999" s="56" t="s">
        <v>195</v>
      </c>
    </row>
    <row r="1000" spans="1:5">
      <c r="A1000" s="213" t="s">
        <v>1196</v>
      </c>
      <c r="B1000" s="213" t="s">
        <v>1197</v>
      </c>
      <c r="C1000" s="213" t="s">
        <v>1233</v>
      </c>
      <c r="D1000" s="56">
        <v>1</v>
      </c>
      <c r="E1000" s="56" t="s">
        <v>58</v>
      </c>
    </row>
    <row r="1001" spans="1:5">
      <c r="A1001" s="213" t="s">
        <v>1234</v>
      </c>
      <c r="B1001" s="213" t="s">
        <v>1235</v>
      </c>
      <c r="C1001" s="213" t="s">
        <v>1236</v>
      </c>
      <c r="D1001" s="56" t="s">
        <v>194</v>
      </c>
      <c r="E1001" s="56" t="s">
        <v>195</v>
      </c>
    </row>
    <row r="1002" spans="1:5">
      <c r="A1002" s="213" t="s">
        <v>1234</v>
      </c>
      <c r="B1002" s="213" t="s">
        <v>1235</v>
      </c>
      <c r="C1002" s="213" t="s">
        <v>1237</v>
      </c>
      <c r="D1002" s="56">
        <v>1</v>
      </c>
      <c r="E1002" s="56" t="s">
        <v>58</v>
      </c>
    </row>
    <row r="1003" spans="1:5">
      <c r="A1003" s="213" t="s">
        <v>1234</v>
      </c>
      <c r="B1003" s="213" t="s">
        <v>1235</v>
      </c>
      <c r="C1003" s="213" t="s">
        <v>1238</v>
      </c>
      <c r="D1003" s="56" t="s">
        <v>194</v>
      </c>
      <c r="E1003" s="56" t="s">
        <v>195</v>
      </c>
    </row>
    <row r="1004" spans="1:5">
      <c r="A1004" s="213" t="s">
        <v>1234</v>
      </c>
      <c r="B1004" s="213" t="s">
        <v>1235</v>
      </c>
      <c r="C1004" s="213" t="s">
        <v>1239</v>
      </c>
      <c r="D1004" s="56">
        <v>1</v>
      </c>
      <c r="E1004" s="56" t="s">
        <v>58</v>
      </c>
    </row>
    <row r="1005" spans="1:5">
      <c r="A1005" s="213" t="s">
        <v>1234</v>
      </c>
      <c r="B1005" s="213" t="s">
        <v>1235</v>
      </c>
      <c r="C1005" s="213" t="s">
        <v>1240</v>
      </c>
      <c r="D1005" s="56">
        <v>1</v>
      </c>
      <c r="E1005" s="56" t="s">
        <v>58</v>
      </c>
    </row>
    <row r="1006" spans="1:5">
      <c r="A1006" s="213" t="s">
        <v>1234</v>
      </c>
      <c r="B1006" s="213" t="s">
        <v>1235</v>
      </c>
      <c r="C1006" s="213" t="s">
        <v>1241</v>
      </c>
      <c r="D1006" s="56">
        <v>1</v>
      </c>
      <c r="E1006" s="56" t="s">
        <v>58</v>
      </c>
    </row>
    <row r="1007" spans="1:5">
      <c r="A1007" s="213" t="s">
        <v>1234</v>
      </c>
      <c r="B1007" s="213" t="s">
        <v>1235</v>
      </c>
      <c r="C1007" s="213" t="s">
        <v>1242</v>
      </c>
      <c r="D1007" s="56">
        <v>1</v>
      </c>
      <c r="E1007" s="56" t="s">
        <v>58</v>
      </c>
    </row>
    <row r="1008" spans="1:5">
      <c r="A1008" s="213" t="s">
        <v>1234</v>
      </c>
      <c r="B1008" s="213" t="s">
        <v>1235</v>
      </c>
      <c r="C1008" s="213" t="s">
        <v>1243</v>
      </c>
      <c r="D1008" s="56">
        <v>1</v>
      </c>
      <c r="E1008" s="56" t="s">
        <v>58</v>
      </c>
    </row>
    <row r="1009" spans="1:5">
      <c r="A1009" s="213" t="s">
        <v>1234</v>
      </c>
      <c r="B1009" s="213" t="s">
        <v>1235</v>
      </c>
      <c r="C1009" s="213" t="s">
        <v>1244</v>
      </c>
      <c r="D1009" s="56">
        <v>1</v>
      </c>
      <c r="E1009" s="56" t="s">
        <v>58</v>
      </c>
    </row>
    <row r="1010" spans="1:5">
      <c r="A1010" s="213" t="s">
        <v>1234</v>
      </c>
      <c r="B1010" s="213" t="s">
        <v>1235</v>
      </c>
      <c r="C1010" s="213" t="s">
        <v>1245</v>
      </c>
      <c r="D1010" s="56">
        <v>1</v>
      </c>
      <c r="E1010" s="56" t="s">
        <v>58</v>
      </c>
    </row>
    <row r="1011" spans="1:5">
      <c r="A1011" s="213" t="s">
        <v>1234</v>
      </c>
      <c r="B1011" s="213" t="s">
        <v>1235</v>
      </c>
      <c r="C1011" s="213" t="s">
        <v>1246</v>
      </c>
      <c r="D1011" s="56">
        <v>1</v>
      </c>
      <c r="E1011" s="56" t="s">
        <v>58</v>
      </c>
    </row>
    <row r="1012" spans="1:5">
      <c r="A1012" s="213" t="s">
        <v>1234</v>
      </c>
      <c r="B1012" s="213" t="s">
        <v>1235</v>
      </c>
      <c r="C1012" s="213" t="s">
        <v>1247</v>
      </c>
      <c r="D1012" s="56">
        <v>1</v>
      </c>
      <c r="E1012" s="56" t="s">
        <v>58</v>
      </c>
    </row>
    <row r="1013" spans="1:5">
      <c r="A1013" s="213" t="s">
        <v>1234</v>
      </c>
      <c r="B1013" s="213" t="s">
        <v>1235</v>
      </c>
      <c r="C1013" s="213" t="s">
        <v>1248</v>
      </c>
      <c r="D1013" s="56">
        <v>1</v>
      </c>
      <c r="E1013" s="56" t="s">
        <v>58</v>
      </c>
    </row>
    <row r="1014" spans="1:5">
      <c r="A1014" s="213" t="s">
        <v>1234</v>
      </c>
      <c r="B1014" s="213" t="s">
        <v>1235</v>
      </c>
      <c r="C1014" s="213" t="s">
        <v>1249</v>
      </c>
      <c r="D1014" s="56">
        <v>1</v>
      </c>
      <c r="E1014" s="56" t="s">
        <v>58</v>
      </c>
    </row>
    <row r="1015" spans="1:5">
      <c r="A1015" s="213" t="s">
        <v>1234</v>
      </c>
      <c r="B1015" s="213" t="s">
        <v>1235</v>
      </c>
      <c r="C1015" s="213" t="s">
        <v>1250</v>
      </c>
      <c r="D1015" s="56">
        <v>1</v>
      </c>
      <c r="E1015" s="56" t="s">
        <v>58</v>
      </c>
    </row>
    <row r="1016" spans="1:5">
      <c r="A1016" s="213" t="s">
        <v>1234</v>
      </c>
      <c r="B1016" s="213" t="s">
        <v>1235</v>
      </c>
      <c r="C1016" s="213" t="s">
        <v>1251</v>
      </c>
      <c r="D1016" s="56">
        <v>1</v>
      </c>
      <c r="E1016" s="56" t="s">
        <v>58</v>
      </c>
    </row>
    <row r="1017" spans="1:5">
      <c r="A1017" s="213" t="s">
        <v>1234</v>
      </c>
      <c r="B1017" s="213" t="s">
        <v>1235</v>
      </c>
      <c r="C1017" s="213" t="s">
        <v>1252</v>
      </c>
      <c r="D1017" s="56" t="s">
        <v>194</v>
      </c>
      <c r="E1017" s="56" t="s">
        <v>195</v>
      </c>
    </row>
    <row r="1018" spans="1:5">
      <c r="A1018" s="213" t="s">
        <v>1234</v>
      </c>
      <c r="B1018" s="213" t="s">
        <v>1235</v>
      </c>
      <c r="C1018" s="213" t="s">
        <v>1253</v>
      </c>
      <c r="D1018" s="56">
        <v>1</v>
      </c>
      <c r="E1018" s="56" t="s">
        <v>58</v>
      </c>
    </row>
    <row r="1019" spans="1:5">
      <c r="A1019" s="213" t="s">
        <v>1234</v>
      </c>
      <c r="B1019" s="213" t="s">
        <v>1235</v>
      </c>
      <c r="C1019" s="213" t="s">
        <v>1254</v>
      </c>
      <c r="D1019" s="56">
        <v>1</v>
      </c>
      <c r="E1019" s="56" t="s">
        <v>58</v>
      </c>
    </row>
    <row r="1020" spans="1:5">
      <c r="A1020" s="213" t="s">
        <v>1234</v>
      </c>
      <c r="B1020" s="213" t="s">
        <v>1235</v>
      </c>
      <c r="C1020" s="213" t="s">
        <v>1255</v>
      </c>
      <c r="D1020" s="56" t="s">
        <v>194</v>
      </c>
      <c r="E1020" s="56" t="s">
        <v>195</v>
      </c>
    </row>
    <row r="1021" spans="1:5">
      <c r="A1021" s="213" t="s">
        <v>1234</v>
      </c>
      <c r="B1021" s="213" t="s">
        <v>1235</v>
      </c>
      <c r="C1021" s="213" t="s">
        <v>1256</v>
      </c>
      <c r="D1021" s="56">
        <v>1</v>
      </c>
      <c r="E1021" s="56" t="s">
        <v>195</v>
      </c>
    </row>
    <row r="1022" spans="1:5">
      <c r="A1022" s="213" t="s">
        <v>1234</v>
      </c>
      <c r="B1022" s="213" t="s">
        <v>1235</v>
      </c>
      <c r="C1022" s="213" t="s">
        <v>1257</v>
      </c>
      <c r="D1022" s="56">
        <v>1</v>
      </c>
      <c r="E1022" s="56" t="s">
        <v>58</v>
      </c>
    </row>
    <row r="1023" spans="1:5">
      <c r="A1023" s="213" t="s">
        <v>1234</v>
      </c>
      <c r="B1023" s="213" t="s">
        <v>1235</v>
      </c>
      <c r="C1023" s="213" t="s">
        <v>1258</v>
      </c>
      <c r="D1023" s="56">
        <v>1</v>
      </c>
      <c r="E1023" s="56" t="s">
        <v>58</v>
      </c>
    </row>
    <row r="1024" spans="1:5">
      <c r="A1024" s="213" t="s">
        <v>1234</v>
      </c>
      <c r="B1024" s="213" t="s">
        <v>1235</v>
      </c>
      <c r="C1024" s="213" t="s">
        <v>1259</v>
      </c>
      <c r="D1024" s="56">
        <v>1</v>
      </c>
      <c r="E1024" s="56" t="s">
        <v>58</v>
      </c>
    </row>
    <row r="1025" spans="1:5">
      <c r="A1025" s="213" t="s">
        <v>1234</v>
      </c>
      <c r="B1025" s="213" t="s">
        <v>1235</v>
      </c>
      <c r="C1025" s="213" t="s">
        <v>1260</v>
      </c>
      <c r="D1025" s="56" t="s">
        <v>194</v>
      </c>
      <c r="E1025" s="56" t="s">
        <v>195</v>
      </c>
    </row>
    <row r="1026" spans="1:5">
      <c r="A1026" s="213" t="s">
        <v>1234</v>
      </c>
      <c r="B1026" s="213" t="s">
        <v>1235</v>
      </c>
      <c r="C1026" s="213" t="s">
        <v>1261</v>
      </c>
      <c r="D1026" s="56">
        <v>1</v>
      </c>
      <c r="E1026" s="56" t="s">
        <v>58</v>
      </c>
    </row>
    <row r="1027" spans="1:5">
      <c r="A1027" s="213" t="s">
        <v>1234</v>
      </c>
      <c r="B1027" s="213" t="s">
        <v>1235</v>
      </c>
      <c r="C1027" s="213" t="s">
        <v>1262</v>
      </c>
      <c r="D1027" s="56">
        <v>1</v>
      </c>
      <c r="E1027" s="56" t="s">
        <v>58</v>
      </c>
    </row>
    <row r="1028" spans="1:5">
      <c r="A1028" s="213" t="s">
        <v>1234</v>
      </c>
      <c r="B1028" s="213" t="s">
        <v>1235</v>
      </c>
      <c r="C1028" s="213" t="s">
        <v>1263</v>
      </c>
      <c r="D1028" s="56" t="s">
        <v>194</v>
      </c>
      <c r="E1028" s="56" t="s">
        <v>195</v>
      </c>
    </row>
    <row r="1029" spans="1:5">
      <c r="A1029" s="213" t="s">
        <v>1234</v>
      </c>
      <c r="B1029" s="213" t="s">
        <v>1235</v>
      </c>
      <c r="C1029" s="213" t="s">
        <v>1264</v>
      </c>
      <c r="D1029" s="56">
        <v>1</v>
      </c>
      <c r="E1029" s="56" t="s">
        <v>195</v>
      </c>
    </row>
    <row r="1030" spans="1:5">
      <c r="A1030" s="213" t="s">
        <v>1234</v>
      </c>
      <c r="B1030" s="213" t="s">
        <v>1235</v>
      </c>
      <c r="C1030" s="213" t="s">
        <v>1265</v>
      </c>
      <c r="D1030" s="56">
        <v>1</v>
      </c>
      <c r="E1030" s="56" t="s">
        <v>58</v>
      </c>
    </row>
    <row r="1031" spans="1:5">
      <c r="A1031" s="213" t="s">
        <v>1234</v>
      </c>
      <c r="B1031" s="213" t="s">
        <v>1235</v>
      </c>
      <c r="C1031" s="213" t="s">
        <v>1266</v>
      </c>
      <c r="D1031" s="56">
        <v>1</v>
      </c>
      <c r="E1031" s="56" t="s">
        <v>58</v>
      </c>
    </row>
    <row r="1032" spans="1:5">
      <c r="A1032" s="213" t="s">
        <v>1234</v>
      </c>
      <c r="B1032" s="213" t="s">
        <v>1235</v>
      </c>
      <c r="C1032" s="213" t="s">
        <v>1267</v>
      </c>
      <c r="D1032" s="56" t="s">
        <v>194</v>
      </c>
      <c r="E1032" s="56" t="s">
        <v>195</v>
      </c>
    </row>
    <row r="1033" spans="1:5">
      <c r="A1033" s="213" t="s">
        <v>1234</v>
      </c>
      <c r="B1033" s="213" t="s">
        <v>1235</v>
      </c>
      <c r="C1033" s="213" t="s">
        <v>1268</v>
      </c>
      <c r="D1033" s="56" t="s">
        <v>194</v>
      </c>
      <c r="E1033" s="56" t="s">
        <v>195</v>
      </c>
    </row>
    <row r="1034" spans="1:5">
      <c r="A1034" s="213" t="s">
        <v>1234</v>
      </c>
      <c r="B1034" s="213" t="s">
        <v>1235</v>
      </c>
      <c r="C1034" s="213" t="s">
        <v>1269</v>
      </c>
      <c r="D1034" s="56">
        <v>1</v>
      </c>
      <c r="E1034" s="56" t="s">
        <v>58</v>
      </c>
    </row>
    <row r="1035" spans="1:5">
      <c r="A1035" s="213" t="s">
        <v>1234</v>
      </c>
      <c r="B1035" s="213" t="s">
        <v>1235</v>
      </c>
      <c r="C1035" s="213" t="s">
        <v>1270</v>
      </c>
      <c r="D1035" s="56">
        <v>1</v>
      </c>
      <c r="E1035" s="56" t="s">
        <v>58</v>
      </c>
    </row>
    <row r="1036" spans="1:5">
      <c r="A1036" s="213" t="s">
        <v>1234</v>
      </c>
      <c r="B1036" s="213" t="s">
        <v>1235</v>
      </c>
      <c r="C1036" s="213" t="s">
        <v>1271</v>
      </c>
      <c r="D1036" s="56">
        <v>1</v>
      </c>
      <c r="E1036" s="56" t="s">
        <v>58</v>
      </c>
    </row>
    <row r="1037" spans="1:5">
      <c r="A1037" s="213" t="s">
        <v>1234</v>
      </c>
      <c r="B1037" s="213" t="s">
        <v>1235</v>
      </c>
      <c r="C1037" s="213" t="s">
        <v>1272</v>
      </c>
      <c r="D1037" s="56">
        <v>1</v>
      </c>
      <c r="E1037" s="56" t="s">
        <v>58</v>
      </c>
    </row>
    <row r="1038" spans="1:5">
      <c r="A1038" s="213" t="s">
        <v>1234</v>
      </c>
      <c r="B1038" s="213" t="s">
        <v>1235</v>
      </c>
      <c r="C1038" s="213" t="s">
        <v>1273</v>
      </c>
      <c r="D1038" s="56">
        <v>1</v>
      </c>
      <c r="E1038" s="56" t="s">
        <v>195</v>
      </c>
    </row>
    <row r="1039" spans="1:5">
      <c r="A1039" s="213" t="s">
        <v>1234</v>
      </c>
      <c r="B1039" s="213" t="s">
        <v>1235</v>
      </c>
      <c r="C1039" s="213" t="s">
        <v>1274</v>
      </c>
      <c r="D1039" s="56">
        <v>1</v>
      </c>
      <c r="E1039" s="56" t="s">
        <v>58</v>
      </c>
    </row>
    <row r="1040" spans="1:5">
      <c r="A1040" s="213" t="s">
        <v>1234</v>
      </c>
      <c r="B1040" s="213" t="s">
        <v>1235</v>
      </c>
      <c r="C1040" s="213" t="s">
        <v>1275</v>
      </c>
      <c r="D1040" s="56">
        <v>1</v>
      </c>
      <c r="E1040" s="56" t="s">
        <v>58</v>
      </c>
    </row>
    <row r="1041" spans="1:5">
      <c r="A1041" s="213" t="s">
        <v>1276</v>
      </c>
      <c r="B1041" s="213" t="s">
        <v>1277</v>
      </c>
      <c r="C1041" s="213" t="s">
        <v>1278</v>
      </c>
      <c r="D1041" s="56">
        <v>1</v>
      </c>
      <c r="E1041" s="56" t="s">
        <v>58</v>
      </c>
    </row>
    <row r="1042" spans="1:5">
      <c r="A1042" s="213" t="s">
        <v>1276</v>
      </c>
      <c r="B1042" s="213" t="s">
        <v>1277</v>
      </c>
      <c r="C1042" s="213" t="s">
        <v>1279</v>
      </c>
      <c r="D1042" s="56">
        <v>1</v>
      </c>
      <c r="E1042" s="56" t="s">
        <v>58</v>
      </c>
    </row>
    <row r="1043" spans="1:5">
      <c r="A1043" s="213" t="s">
        <v>1276</v>
      </c>
      <c r="B1043" s="213" t="s">
        <v>1277</v>
      </c>
      <c r="C1043" s="213" t="s">
        <v>1280</v>
      </c>
      <c r="D1043" s="56">
        <v>1</v>
      </c>
      <c r="E1043" s="56" t="s">
        <v>195</v>
      </c>
    </row>
    <row r="1044" spans="1:5">
      <c r="A1044" s="213" t="s">
        <v>1276</v>
      </c>
      <c r="B1044" s="213" t="s">
        <v>1277</v>
      </c>
      <c r="C1044" s="213" t="s">
        <v>1281</v>
      </c>
      <c r="D1044" s="56">
        <v>1</v>
      </c>
      <c r="E1044" s="56" t="s">
        <v>58</v>
      </c>
    </row>
    <row r="1045" spans="1:5">
      <c r="A1045" s="213" t="s">
        <v>1276</v>
      </c>
      <c r="B1045" s="213" t="s">
        <v>1277</v>
      </c>
      <c r="C1045" s="213" t="s">
        <v>1282</v>
      </c>
      <c r="D1045" s="56">
        <v>1</v>
      </c>
      <c r="E1045" s="56" t="s">
        <v>58</v>
      </c>
    </row>
    <row r="1046" spans="1:5">
      <c r="A1046" s="213" t="s">
        <v>1276</v>
      </c>
      <c r="B1046" s="213" t="s">
        <v>1277</v>
      </c>
      <c r="C1046" s="213" t="s">
        <v>1283</v>
      </c>
      <c r="D1046" s="56">
        <v>1</v>
      </c>
      <c r="E1046" s="56" t="s">
        <v>195</v>
      </c>
    </row>
    <row r="1047" spans="1:5">
      <c r="A1047" s="213" t="s">
        <v>1276</v>
      </c>
      <c r="B1047" s="213" t="s">
        <v>1277</v>
      </c>
      <c r="C1047" s="213" t="s">
        <v>1284</v>
      </c>
      <c r="D1047" s="56">
        <v>1</v>
      </c>
      <c r="E1047" s="56" t="s">
        <v>195</v>
      </c>
    </row>
    <row r="1048" spans="1:5">
      <c r="A1048" s="213" t="s">
        <v>1276</v>
      </c>
      <c r="B1048" s="213" t="s">
        <v>1277</v>
      </c>
      <c r="C1048" s="213" t="s">
        <v>1285</v>
      </c>
      <c r="D1048" s="56">
        <v>1</v>
      </c>
      <c r="E1048" s="56" t="s">
        <v>58</v>
      </c>
    </row>
    <row r="1049" spans="1:5">
      <c r="A1049" s="213" t="s">
        <v>1276</v>
      </c>
      <c r="B1049" s="213" t="s">
        <v>1277</v>
      </c>
      <c r="C1049" s="213" t="s">
        <v>1286</v>
      </c>
      <c r="D1049" s="56" t="s">
        <v>194</v>
      </c>
      <c r="E1049" s="56" t="s">
        <v>195</v>
      </c>
    </row>
    <row r="1050" spans="1:5">
      <c r="A1050" s="213" t="s">
        <v>1276</v>
      </c>
      <c r="B1050" s="213" t="s">
        <v>1277</v>
      </c>
      <c r="C1050" s="213" t="s">
        <v>1287</v>
      </c>
      <c r="D1050" s="56">
        <v>1</v>
      </c>
      <c r="E1050" s="56" t="s">
        <v>58</v>
      </c>
    </row>
    <row r="1051" spans="1:5">
      <c r="A1051" s="213" t="s">
        <v>1276</v>
      </c>
      <c r="B1051" s="213" t="s">
        <v>1277</v>
      </c>
      <c r="C1051" s="213" t="s">
        <v>1288</v>
      </c>
      <c r="D1051" s="56">
        <v>1</v>
      </c>
      <c r="E1051" s="56" t="s">
        <v>58</v>
      </c>
    </row>
    <row r="1052" spans="1:5">
      <c r="A1052" s="213" t="s">
        <v>1276</v>
      </c>
      <c r="B1052" s="213" t="s">
        <v>1277</v>
      </c>
      <c r="C1052" s="213" t="s">
        <v>1289</v>
      </c>
      <c r="D1052" s="56">
        <v>1</v>
      </c>
      <c r="E1052" s="56" t="s">
        <v>58</v>
      </c>
    </row>
    <row r="1053" spans="1:5">
      <c r="A1053" s="213" t="s">
        <v>1276</v>
      </c>
      <c r="B1053" s="213" t="s">
        <v>1277</v>
      </c>
      <c r="C1053" s="213" t="s">
        <v>1290</v>
      </c>
      <c r="D1053" s="56">
        <v>1</v>
      </c>
      <c r="E1053" s="56" t="s">
        <v>58</v>
      </c>
    </row>
    <row r="1054" spans="1:5">
      <c r="A1054" s="213" t="s">
        <v>1276</v>
      </c>
      <c r="B1054" s="213" t="s">
        <v>1277</v>
      </c>
      <c r="C1054" s="213" t="s">
        <v>1291</v>
      </c>
      <c r="D1054" s="56" t="s">
        <v>194</v>
      </c>
      <c r="E1054" s="56" t="s">
        <v>195</v>
      </c>
    </row>
    <row r="1055" spans="1:5">
      <c r="A1055" s="213" t="s">
        <v>1276</v>
      </c>
      <c r="B1055" s="213" t="s">
        <v>1277</v>
      </c>
      <c r="C1055" s="213" t="s">
        <v>1292</v>
      </c>
      <c r="D1055" s="56">
        <v>1</v>
      </c>
      <c r="E1055" s="56" t="s">
        <v>58</v>
      </c>
    </row>
    <row r="1056" spans="1:5">
      <c r="A1056" s="213" t="s">
        <v>1276</v>
      </c>
      <c r="B1056" s="213" t="s">
        <v>1277</v>
      </c>
      <c r="C1056" s="213" t="s">
        <v>1293</v>
      </c>
      <c r="D1056" s="56" t="s">
        <v>194</v>
      </c>
      <c r="E1056" s="56" t="s">
        <v>195</v>
      </c>
    </row>
    <row r="1057" spans="1:5">
      <c r="A1057" s="213" t="s">
        <v>1276</v>
      </c>
      <c r="B1057" s="213" t="s">
        <v>1277</v>
      </c>
      <c r="C1057" s="213" t="s">
        <v>1294</v>
      </c>
      <c r="D1057" s="56">
        <v>1</v>
      </c>
      <c r="E1057" s="56" t="s">
        <v>195</v>
      </c>
    </row>
    <row r="1058" spans="1:5">
      <c r="A1058" s="213" t="s">
        <v>1276</v>
      </c>
      <c r="B1058" s="213" t="s">
        <v>1277</v>
      </c>
      <c r="C1058" s="213" t="s">
        <v>1295</v>
      </c>
      <c r="D1058" s="56" t="s">
        <v>194</v>
      </c>
      <c r="E1058" s="56" t="s">
        <v>195</v>
      </c>
    </row>
    <row r="1059" spans="1:5">
      <c r="A1059" s="213" t="s">
        <v>1276</v>
      </c>
      <c r="B1059" s="213" t="s">
        <v>1277</v>
      </c>
      <c r="C1059" s="213" t="s">
        <v>1296</v>
      </c>
      <c r="D1059" s="56" t="s">
        <v>194</v>
      </c>
      <c r="E1059" s="56" t="s">
        <v>195</v>
      </c>
    </row>
    <row r="1060" spans="1:5">
      <c r="A1060" s="213" t="s">
        <v>1276</v>
      </c>
      <c r="B1060" s="213" t="s">
        <v>1277</v>
      </c>
      <c r="C1060" s="213" t="s">
        <v>1297</v>
      </c>
      <c r="D1060" s="56" t="s">
        <v>194</v>
      </c>
      <c r="E1060" s="56" t="s">
        <v>195</v>
      </c>
    </row>
    <row r="1061" spans="1:5">
      <c r="A1061" s="213" t="s">
        <v>1276</v>
      </c>
      <c r="B1061" s="213" t="s">
        <v>1277</v>
      </c>
      <c r="C1061" s="213" t="s">
        <v>1298</v>
      </c>
      <c r="D1061" s="56">
        <v>1</v>
      </c>
      <c r="E1061" s="56" t="s">
        <v>58</v>
      </c>
    </row>
    <row r="1062" spans="1:5">
      <c r="A1062" s="213" t="s">
        <v>1276</v>
      </c>
      <c r="B1062" s="213" t="s">
        <v>1277</v>
      </c>
      <c r="C1062" s="213" t="s">
        <v>1299</v>
      </c>
      <c r="D1062" s="56">
        <v>1</v>
      </c>
      <c r="E1062" s="56" t="s">
        <v>195</v>
      </c>
    </row>
    <row r="1063" spans="1:5">
      <c r="A1063" s="213" t="s">
        <v>1276</v>
      </c>
      <c r="B1063" s="213" t="s">
        <v>1277</v>
      </c>
      <c r="C1063" s="213" t="s">
        <v>1300</v>
      </c>
      <c r="D1063" s="56">
        <v>1</v>
      </c>
      <c r="E1063" s="56" t="s">
        <v>58</v>
      </c>
    </row>
    <row r="1064" spans="1:5">
      <c r="A1064" s="213" t="s">
        <v>1276</v>
      </c>
      <c r="B1064" s="213" t="s">
        <v>1277</v>
      </c>
      <c r="C1064" s="213" t="s">
        <v>501</v>
      </c>
      <c r="D1064" s="56">
        <v>1</v>
      </c>
      <c r="E1064" s="56" t="s">
        <v>58</v>
      </c>
    </row>
    <row r="1065" spans="1:5">
      <c r="A1065" s="213" t="s">
        <v>1276</v>
      </c>
      <c r="B1065" s="213" t="s">
        <v>1277</v>
      </c>
      <c r="C1065" s="213" t="s">
        <v>1301</v>
      </c>
      <c r="D1065" s="56" t="s">
        <v>194</v>
      </c>
      <c r="E1065" s="56" t="s">
        <v>195</v>
      </c>
    </row>
    <row r="1066" spans="1:5">
      <c r="A1066" s="213" t="s">
        <v>1276</v>
      </c>
      <c r="B1066" s="213" t="s">
        <v>1277</v>
      </c>
      <c r="C1066" s="213" t="s">
        <v>1302</v>
      </c>
      <c r="D1066" s="56">
        <v>1</v>
      </c>
      <c r="E1066" s="56" t="s">
        <v>58</v>
      </c>
    </row>
    <row r="1067" spans="1:5">
      <c r="A1067" s="213" t="s">
        <v>1276</v>
      </c>
      <c r="B1067" s="213" t="s">
        <v>1277</v>
      </c>
      <c r="C1067" s="213" t="s">
        <v>1303</v>
      </c>
      <c r="D1067" s="56">
        <v>1</v>
      </c>
      <c r="E1067" s="56" t="s">
        <v>58</v>
      </c>
    </row>
    <row r="1068" spans="1:5">
      <c r="A1068" s="213" t="s">
        <v>1276</v>
      </c>
      <c r="B1068" s="213" t="s">
        <v>1277</v>
      </c>
      <c r="C1068" s="213" t="s">
        <v>1304</v>
      </c>
      <c r="D1068" s="56">
        <v>1</v>
      </c>
      <c r="E1068" s="56" t="s">
        <v>58</v>
      </c>
    </row>
    <row r="1069" spans="1:5">
      <c r="A1069" s="213" t="s">
        <v>1276</v>
      </c>
      <c r="B1069" s="213" t="s">
        <v>1277</v>
      </c>
      <c r="C1069" s="213" t="s">
        <v>1305</v>
      </c>
      <c r="D1069" s="56">
        <v>1</v>
      </c>
      <c r="E1069" s="56" t="s">
        <v>58</v>
      </c>
    </row>
    <row r="1070" spans="1:5">
      <c r="A1070" s="213" t="s">
        <v>1276</v>
      </c>
      <c r="B1070" s="213" t="s">
        <v>1277</v>
      </c>
      <c r="C1070" s="213" t="s">
        <v>1306</v>
      </c>
      <c r="D1070" s="56">
        <v>1</v>
      </c>
      <c r="E1070" s="56" t="s">
        <v>195</v>
      </c>
    </row>
    <row r="1071" spans="1:5">
      <c r="A1071" s="213" t="s">
        <v>1276</v>
      </c>
      <c r="B1071" s="213" t="s">
        <v>1277</v>
      </c>
      <c r="C1071" s="213" t="s">
        <v>1307</v>
      </c>
      <c r="D1071" s="56">
        <v>1</v>
      </c>
      <c r="E1071" s="56" t="s">
        <v>58</v>
      </c>
    </row>
    <row r="1072" spans="1:5">
      <c r="A1072" s="213" t="s">
        <v>1276</v>
      </c>
      <c r="B1072" s="213" t="s">
        <v>1277</v>
      </c>
      <c r="C1072" s="213" t="s">
        <v>1308</v>
      </c>
      <c r="D1072" s="56">
        <v>1</v>
      </c>
      <c r="E1072" s="56" t="s">
        <v>58</v>
      </c>
    </row>
    <row r="1073" spans="1:5">
      <c r="A1073" s="213" t="s">
        <v>1276</v>
      </c>
      <c r="B1073" s="213" t="s">
        <v>1277</v>
      </c>
      <c r="C1073" s="213" t="s">
        <v>1309</v>
      </c>
      <c r="D1073" s="56">
        <v>1</v>
      </c>
      <c r="E1073" s="56" t="s">
        <v>58</v>
      </c>
    </row>
    <row r="1074" spans="1:5">
      <c r="A1074" s="213" t="s">
        <v>1276</v>
      </c>
      <c r="B1074" s="213" t="s">
        <v>1277</v>
      </c>
      <c r="C1074" s="213" t="s">
        <v>1310</v>
      </c>
      <c r="D1074" s="56" t="s">
        <v>194</v>
      </c>
      <c r="E1074" s="56" t="s">
        <v>195</v>
      </c>
    </row>
    <row r="1075" spans="1:5">
      <c r="A1075" s="213" t="s">
        <v>1276</v>
      </c>
      <c r="B1075" s="213" t="s">
        <v>1277</v>
      </c>
      <c r="C1075" s="213" t="s">
        <v>1311</v>
      </c>
      <c r="D1075" s="56">
        <v>1</v>
      </c>
      <c r="E1075" s="56" t="s">
        <v>195</v>
      </c>
    </row>
    <row r="1076" spans="1:5">
      <c r="A1076" s="213" t="s">
        <v>1276</v>
      </c>
      <c r="B1076" s="213" t="s">
        <v>1277</v>
      </c>
      <c r="C1076" s="213" t="s">
        <v>1312</v>
      </c>
      <c r="D1076" s="56" t="s">
        <v>194</v>
      </c>
      <c r="E1076" s="56" t="s">
        <v>195</v>
      </c>
    </row>
    <row r="1077" spans="1:5">
      <c r="A1077" s="213" t="s">
        <v>1276</v>
      </c>
      <c r="B1077" s="213" t="s">
        <v>1277</v>
      </c>
      <c r="C1077" s="213" t="s">
        <v>1313</v>
      </c>
      <c r="D1077" s="56">
        <v>1</v>
      </c>
      <c r="E1077" s="56" t="s">
        <v>58</v>
      </c>
    </row>
    <row r="1078" spans="1:5">
      <c r="A1078" s="213" t="s">
        <v>1276</v>
      </c>
      <c r="B1078" s="213" t="s">
        <v>1277</v>
      </c>
      <c r="C1078" s="213" t="s">
        <v>1314</v>
      </c>
      <c r="D1078" s="56">
        <v>1</v>
      </c>
      <c r="E1078" s="56" t="s">
        <v>58</v>
      </c>
    </row>
    <row r="1079" spans="1:5">
      <c r="A1079" s="213" t="s">
        <v>1276</v>
      </c>
      <c r="B1079" s="213" t="s">
        <v>1277</v>
      </c>
      <c r="C1079" s="213" t="s">
        <v>1315</v>
      </c>
      <c r="D1079" s="56">
        <v>1</v>
      </c>
      <c r="E1079" s="56" t="s">
        <v>58</v>
      </c>
    </row>
    <row r="1080" spans="1:5">
      <c r="A1080" s="213" t="s">
        <v>1276</v>
      </c>
      <c r="B1080" s="213" t="s">
        <v>1277</v>
      </c>
      <c r="C1080" s="213" t="s">
        <v>1316</v>
      </c>
      <c r="D1080" s="56">
        <v>1</v>
      </c>
      <c r="E1080" s="56" t="s">
        <v>58</v>
      </c>
    </row>
    <row r="1081" spans="1:5">
      <c r="A1081" s="213" t="s">
        <v>1276</v>
      </c>
      <c r="B1081" s="213" t="s">
        <v>1277</v>
      </c>
      <c r="C1081" s="213" t="s">
        <v>1317</v>
      </c>
      <c r="D1081" s="56">
        <v>1</v>
      </c>
      <c r="E1081" s="56" t="s">
        <v>58</v>
      </c>
    </row>
    <row r="1082" spans="1:5">
      <c r="A1082" s="213" t="s">
        <v>1276</v>
      </c>
      <c r="B1082" s="213" t="s">
        <v>1277</v>
      </c>
      <c r="C1082" s="213" t="s">
        <v>1318</v>
      </c>
      <c r="D1082" s="56">
        <v>1</v>
      </c>
      <c r="E1082" s="56" t="s">
        <v>195</v>
      </c>
    </row>
    <row r="1083" spans="1:5">
      <c r="A1083" s="213" t="s">
        <v>1276</v>
      </c>
      <c r="B1083" s="213" t="s">
        <v>1277</v>
      </c>
      <c r="C1083" s="213" t="s">
        <v>1319</v>
      </c>
      <c r="D1083" s="56">
        <v>1</v>
      </c>
      <c r="E1083" s="56" t="s">
        <v>58</v>
      </c>
    </row>
    <row r="1084" spans="1:5">
      <c r="A1084" s="213" t="s">
        <v>1276</v>
      </c>
      <c r="B1084" s="213" t="s">
        <v>1277</v>
      </c>
      <c r="C1084" s="213" t="s">
        <v>1320</v>
      </c>
      <c r="D1084" s="56">
        <v>1</v>
      </c>
      <c r="E1084" s="56" t="s">
        <v>58</v>
      </c>
    </row>
    <row r="1085" spans="1:5">
      <c r="A1085" s="213" t="s">
        <v>1276</v>
      </c>
      <c r="B1085" s="213" t="s">
        <v>1277</v>
      </c>
      <c r="C1085" s="213" t="s">
        <v>1321</v>
      </c>
      <c r="D1085" s="56">
        <v>1</v>
      </c>
      <c r="E1085" s="56" t="s">
        <v>58</v>
      </c>
    </row>
    <row r="1086" spans="1:5">
      <c r="A1086" s="213" t="s">
        <v>1276</v>
      </c>
      <c r="B1086" s="213" t="s">
        <v>1277</v>
      </c>
      <c r="C1086" s="213" t="s">
        <v>1322</v>
      </c>
      <c r="D1086" s="56" t="s">
        <v>194</v>
      </c>
      <c r="E1086" s="56" t="s">
        <v>195</v>
      </c>
    </row>
    <row r="1087" spans="1:5">
      <c r="A1087" s="213" t="s">
        <v>1276</v>
      </c>
      <c r="B1087" s="213" t="s">
        <v>1277</v>
      </c>
      <c r="C1087" s="213" t="s">
        <v>1323</v>
      </c>
      <c r="D1087" s="56">
        <v>1</v>
      </c>
      <c r="E1087" s="56" t="s">
        <v>58</v>
      </c>
    </row>
    <row r="1088" spans="1:5">
      <c r="A1088" s="213" t="s">
        <v>1324</v>
      </c>
      <c r="B1088" s="213" t="s">
        <v>1325</v>
      </c>
      <c r="C1088" s="213" t="s">
        <v>1326</v>
      </c>
      <c r="D1088" s="56">
        <v>1</v>
      </c>
      <c r="E1088" s="56" t="s">
        <v>206</v>
      </c>
    </row>
    <row r="1089" spans="1:5">
      <c r="A1089" s="213" t="s">
        <v>1324</v>
      </c>
      <c r="B1089" s="213" t="s">
        <v>1325</v>
      </c>
      <c r="C1089" s="213" t="s">
        <v>1327</v>
      </c>
      <c r="D1089" s="56">
        <v>2</v>
      </c>
      <c r="E1089" s="56" t="s">
        <v>206</v>
      </c>
    </row>
    <row r="1090" spans="1:5">
      <c r="A1090" s="213" t="s">
        <v>1324</v>
      </c>
      <c r="B1090" s="213" t="s">
        <v>1325</v>
      </c>
      <c r="C1090" s="213" t="s">
        <v>1328</v>
      </c>
      <c r="D1090" s="56">
        <v>2</v>
      </c>
      <c r="E1090" s="56" t="s">
        <v>200</v>
      </c>
    </row>
    <row r="1091" spans="1:5">
      <c r="A1091" s="213" t="s">
        <v>1324</v>
      </c>
      <c r="B1091" s="213" t="s">
        <v>1325</v>
      </c>
      <c r="C1091" s="213" t="s">
        <v>84</v>
      </c>
      <c r="D1091" s="56">
        <v>2</v>
      </c>
      <c r="E1091" s="56" t="s">
        <v>200</v>
      </c>
    </row>
    <row r="1092" spans="1:5">
      <c r="A1092" s="213" t="s">
        <v>1324</v>
      </c>
      <c r="B1092" s="213" t="s">
        <v>1325</v>
      </c>
      <c r="C1092" s="213" t="s">
        <v>1329</v>
      </c>
      <c r="D1092" s="56">
        <v>1</v>
      </c>
      <c r="E1092" s="56" t="s">
        <v>58</v>
      </c>
    </row>
    <row r="1093" spans="1:5">
      <c r="A1093" s="213" t="s">
        <v>1324</v>
      </c>
      <c r="B1093" s="213" t="s">
        <v>1325</v>
      </c>
      <c r="C1093" s="213" t="s">
        <v>1330</v>
      </c>
      <c r="D1093" s="56">
        <v>1</v>
      </c>
      <c r="E1093" s="56" t="s">
        <v>58</v>
      </c>
    </row>
    <row r="1094" spans="1:5">
      <c r="A1094" s="213" t="s">
        <v>1324</v>
      </c>
      <c r="B1094" s="213" t="s">
        <v>1325</v>
      </c>
      <c r="C1094" s="213" t="s">
        <v>1331</v>
      </c>
      <c r="D1094" s="56">
        <v>1</v>
      </c>
      <c r="E1094" s="56" t="s">
        <v>58</v>
      </c>
    </row>
    <row r="1095" spans="1:5">
      <c r="A1095" s="213" t="s">
        <v>1324</v>
      </c>
      <c r="B1095" s="213" t="s">
        <v>1325</v>
      </c>
      <c r="C1095" s="213" t="s">
        <v>1332</v>
      </c>
      <c r="D1095" s="56">
        <v>2</v>
      </c>
      <c r="E1095" s="56" t="s">
        <v>200</v>
      </c>
    </row>
    <row r="1096" spans="1:5">
      <c r="A1096" s="213" t="s">
        <v>1324</v>
      </c>
      <c r="B1096" s="213" t="s">
        <v>1325</v>
      </c>
      <c r="C1096" s="213" t="s">
        <v>1333</v>
      </c>
      <c r="D1096" s="56">
        <v>1</v>
      </c>
      <c r="E1096" s="56" t="s">
        <v>200</v>
      </c>
    </row>
    <row r="1097" spans="1:5">
      <c r="A1097" s="213" t="s">
        <v>1324</v>
      </c>
      <c r="B1097" s="213" t="s">
        <v>1325</v>
      </c>
      <c r="C1097" s="213" t="s">
        <v>1334</v>
      </c>
      <c r="D1097" s="56">
        <v>1</v>
      </c>
      <c r="E1097" s="56" t="s">
        <v>206</v>
      </c>
    </row>
    <row r="1098" spans="1:5">
      <c r="A1098" s="213" t="s">
        <v>1324</v>
      </c>
      <c r="B1098" s="213" t="s">
        <v>1325</v>
      </c>
      <c r="C1098" s="213" t="s">
        <v>1335</v>
      </c>
      <c r="D1098" s="56">
        <v>1</v>
      </c>
      <c r="E1098" s="56" t="s">
        <v>206</v>
      </c>
    </row>
    <row r="1099" spans="1:5">
      <c r="A1099" s="213" t="s">
        <v>1324</v>
      </c>
      <c r="B1099" s="213" t="s">
        <v>1325</v>
      </c>
      <c r="C1099" s="213" t="s">
        <v>1336</v>
      </c>
      <c r="D1099" s="56">
        <v>1</v>
      </c>
      <c r="E1099" s="56" t="s">
        <v>58</v>
      </c>
    </row>
    <row r="1100" spans="1:5">
      <c r="A1100" s="213" t="s">
        <v>1324</v>
      </c>
      <c r="B1100" s="213" t="s">
        <v>1325</v>
      </c>
      <c r="C1100" s="213" t="s">
        <v>1337</v>
      </c>
      <c r="D1100" s="56">
        <v>1</v>
      </c>
      <c r="E1100" s="56" t="s">
        <v>200</v>
      </c>
    </row>
    <row r="1101" spans="1:5">
      <c r="A1101" s="213" t="s">
        <v>1324</v>
      </c>
      <c r="B1101" s="213" t="s">
        <v>1325</v>
      </c>
      <c r="C1101" s="213" t="s">
        <v>1338</v>
      </c>
      <c r="D1101" s="56">
        <v>1</v>
      </c>
      <c r="E1101" s="56" t="s">
        <v>206</v>
      </c>
    </row>
    <row r="1102" spans="1:5">
      <c r="A1102" s="213" t="s">
        <v>1324</v>
      </c>
      <c r="B1102" s="213" t="s">
        <v>1325</v>
      </c>
      <c r="C1102" s="213" t="s">
        <v>1339</v>
      </c>
      <c r="D1102" s="56">
        <v>1</v>
      </c>
      <c r="E1102" s="56" t="s">
        <v>200</v>
      </c>
    </row>
    <row r="1103" spans="1:5">
      <c r="A1103" s="213" t="s">
        <v>1324</v>
      </c>
      <c r="B1103" s="213" t="s">
        <v>1325</v>
      </c>
      <c r="C1103" s="213" t="s">
        <v>1340</v>
      </c>
      <c r="D1103" s="56">
        <v>1</v>
      </c>
      <c r="E1103" s="56" t="s">
        <v>58</v>
      </c>
    </row>
    <row r="1104" spans="1:5">
      <c r="A1104" s="213" t="s">
        <v>1324</v>
      </c>
      <c r="B1104" s="213" t="s">
        <v>1325</v>
      </c>
      <c r="C1104" s="213" t="s">
        <v>1341</v>
      </c>
      <c r="D1104" s="56">
        <v>1</v>
      </c>
      <c r="E1104" s="56" t="s">
        <v>58</v>
      </c>
    </row>
    <row r="1105" spans="1:5">
      <c r="A1105" s="213" t="s">
        <v>1324</v>
      </c>
      <c r="B1105" s="213" t="s">
        <v>1325</v>
      </c>
      <c r="C1105" s="213" t="s">
        <v>1342</v>
      </c>
      <c r="D1105" s="56">
        <v>1</v>
      </c>
      <c r="E1105" s="56" t="s">
        <v>200</v>
      </c>
    </row>
    <row r="1106" spans="1:5">
      <c r="A1106" s="213" t="s">
        <v>1324</v>
      </c>
      <c r="B1106" s="213" t="s">
        <v>1325</v>
      </c>
      <c r="C1106" s="213" t="s">
        <v>1343</v>
      </c>
      <c r="D1106" s="56">
        <v>1</v>
      </c>
      <c r="E1106" s="56" t="s">
        <v>200</v>
      </c>
    </row>
    <row r="1107" spans="1:5">
      <c r="A1107" s="213" t="s">
        <v>1324</v>
      </c>
      <c r="B1107" s="213" t="s">
        <v>1325</v>
      </c>
      <c r="C1107" s="213" t="s">
        <v>1344</v>
      </c>
      <c r="D1107" s="56">
        <v>1</v>
      </c>
      <c r="E1107" s="56" t="s">
        <v>200</v>
      </c>
    </row>
    <row r="1108" spans="1:5">
      <c r="A1108" s="213" t="s">
        <v>1324</v>
      </c>
      <c r="B1108" s="213" t="s">
        <v>1325</v>
      </c>
      <c r="C1108" s="213" t="s">
        <v>1345</v>
      </c>
      <c r="D1108" s="56">
        <v>1</v>
      </c>
      <c r="E1108" s="56" t="s">
        <v>58</v>
      </c>
    </row>
    <row r="1109" spans="1:5">
      <c r="A1109" s="213" t="s">
        <v>1324</v>
      </c>
      <c r="B1109" s="213" t="s">
        <v>1325</v>
      </c>
      <c r="C1109" s="213" t="s">
        <v>1346</v>
      </c>
      <c r="D1109" s="56">
        <v>2</v>
      </c>
      <c r="E1109" s="56" t="s">
        <v>200</v>
      </c>
    </row>
    <row r="1110" spans="1:5">
      <c r="A1110" s="213" t="s">
        <v>1324</v>
      </c>
      <c r="B1110" s="213" t="s">
        <v>1325</v>
      </c>
      <c r="C1110" s="213" t="s">
        <v>1347</v>
      </c>
      <c r="D1110" s="56">
        <v>1</v>
      </c>
      <c r="E1110" s="56" t="s">
        <v>58</v>
      </c>
    </row>
    <row r="1111" spans="1:5">
      <c r="A1111" s="213" t="s">
        <v>1324</v>
      </c>
      <c r="B1111" s="213" t="s">
        <v>1325</v>
      </c>
      <c r="C1111" s="213" t="s">
        <v>1348</v>
      </c>
      <c r="D1111" s="56">
        <v>1</v>
      </c>
      <c r="E1111" s="56" t="s">
        <v>206</v>
      </c>
    </row>
    <row r="1112" spans="1:5">
      <c r="A1112" s="213" t="s">
        <v>1324</v>
      </c>
      <c r="B1112" s="213" t="s">
        <v>1325</v>
      </c>
      <c r="C1112" s="213" t="s">
        <v>1349</v>
      </c>
      <c r="D1112" s="56">
        <v>1</v>
      </c>
      <c r="E1112" s="56" t="s">
        <v>58</v>
      </c>
    </row>
    <row r="1113" spans="1:5">
      <c r="A1113" s="213" t="s">
        <v>1324</v>
      </c>
      <c r="B1113" s="213" t="s">
        <v>1325</v>
      </c>
      <c r="C1113" s="213" t="s">
        <v>1350</v>
      </c>
      <c r="D1113" s="56">
        <v>1</v>
      </c>
      <c r="E1113" s="56" t="s">
        <v>58</v>
      </c>
    </row>
    <row r="1114" spans="1:5">
      <c r="A1114" s="213" t="s">
        <v>1324</v>
      </c>
      <c r="B1114" s="213" t="s">
        <v>1325</v>
      </c>
      <c r="C1114" s="213" t="s">
        <v>1351</v>
      </c>
      <c r="D1114" s="56">
        <v>1</v>
      </c>
      <c r="E1114" s="56" t="s">
        <v>206</v>
      </c>
    </row>
    <row r="1115" spans="1:5">
      <c r="A1115" s="213" t="s">
        <v>1324</v>
      </c>
      <c r="B1115" s="213" t="s">
        <v>1325</v>
      </c>
      <c r="C1115" s="213" t="s">
        <v>1352</v>
      </c>
      <c r="D1115" s="56">
        <v>1</v>
      </c>
      <c r="E1115" s="56" t="s">
        <v>58</v>
      </c>
    </row>
    <row r="1116" spans="1:5">
      <c r="A1116" s="213" t="s">
        <v>1324</v>
      </c>
      <c r="B1116" s="213" t="s">
        <v>1325</v>
      </c>
      <c r="C1116" s="213" t="s">
        <v>1353</v>
      </c>
      <c r="D1116" s="56">
        <v>1</v>
      </c>
      <c r="E1116" s="56" t="s">
        <v>58</v>
      </c>
    </row>
    <row r="1117" spans="1:5">
      <c r="A1117" s="213" t="s">
        <v>1324</v>
      </c>
      <c r="B1117" s="213" t="s">
        <v>1325</v>
      </c>
      <c r="C1117" s="213" t="s">
        <v>1354</v>
      </c>
      <c r="D1117" s="56">
        <v>1</v>
      </c>
      <c r="E1117" s="56" t="s">
        <v>206</v>
      </c>
    </row>
    <row r="1118" spans="1:5">
      <c r="A1118" s="213" t="s">
        <v>1324</v>
      </c>
      <c r="B1118" s="213" t="s">
        <v>1325</v>
      </c>
      <c r="C1118" s="213" t="s">
        <v>1355</v>
      </c>
      <c r="D1118" s="56">
        <v>2</v>
      </c>
      <c r="E1118" s="56" t="s">
        <v>200</v>
      </c>
    </row>
    <row r="1119" spans="1:5">
      <c r="A1119" s="213" t="s">
        <v>1324</v>
      </c>
      <c r="B1119" s="213" t="s">
        <v>1325</v>
      </c>
      <c r="C1119" s="213" t="s">
        <v>1356</v>
      </c>
      <c r="D1119" s="56">
        <v>2</v>
      </c>
      <c r="E1119" s="56" t="s">
        <v>200</v>
      </c>
    </row>
    <row r="1120" spans="1:5">
      <c r="A1120" s="213" t="s">
        <v>1324</v>
      </c>
      <c r="B1120" s="213" t="s">
        <v>1325</v>
      </c>
      <c r="C1120" s="213" t="s">
        <v>1357</v>
      </c>
      <c r="D1120" s="56">
        <v>1</v>
      </c>
      <c r="E1120" s="56" t="s">
        <v>200</v>
      </c>
    </row>
    <row r="1121" spans="1:5">
      <c r="A1121" s="213" t="s">
        <v>1324</v>
      </c>
      <c r="B1121" s="213" t="s">
        <v>1325</v>
      </c>
      <c r="C1121" s="213" t="s">
        <v>1358</v>
      </c>
      <c r="D1121" s="56">
        <v>1</v>
      </c>
      <c r="E1121" s="56" t="s">
        <v>206</v>
      </c>
    </row>
    <row r="1122" spans="1:5">
      <c r="A1122" s="213" t="s">
        <v>1324</v>
      </c>
      <c r="B1122" s="213" t="s">
        <v>1325</v>
      </c>
      <c r="C1122" s="213" t="s">
        <v>1359</v>
      </c>
      <c r="D1122" s="56">
        <v>2</v>
      </c>
      <c r="E1122" s="56" t="s">
        <v>200</v>
      </c>
    </row>
    <row r="1123" spans="1:5">
      <c r="A1123" s="213" t="s">
        <v>1324</v>
      </c>
      <c r="B1123" s="213" t="s">
        <v>1325</v>
      </c>
      <c r="C1123" s="213" t="s">
        <v>1360</v>
      </c>
      <c r="D1123" s="56">
        <v>1</v>
      </c>
      <c r="E1123" s="56" t="s">
        <v>58</v>
      </c>
    </row>
    <row r="1124" spans="1:5">
      <c r="A1124" s="213" t="s">
        <v>1324</v>
      </c>
      <c r="B1124" s="213" t="s">
        <v>1325</v>
      </c>
      <c r="C1124" s="213" t="s">
        <v>1361</v>
      </c>
      <c r="D1124" s="56">
        <v>1</v>
      </c>
      <c r="E1124" s="56" t="s">
        <v>58</v>
      </c>
    </row>
    <row r="1125" spans="1:5">
      <c r="A1125" s="213" t="s">
        <v>1324</v>
      </c>
      <c r="B1125" s="213" t="s">
        <v>1325</v>
      </c>
      <c r="C1125" s="213" t="s">
        <v>1362</v>
      </c>
      <c r="D1125" s="56">
        <v>1</v>
      </c>
      <c r="E1125" s="56" t="s">
        <v>58</v>
      </c>
    </row>
    <row r="1126" spans="1:5">
      <c r="A1126" s="213" t="s">
        <v>1324</v>
      </c>
      <c r="B1126" s="213" t="s">
        <v>1325</v>
      </c>
      <c r="C1126" s="213" t="s">
        <v>1363</v>
      </c>
      <c r="D1126" s="56">
        <v>2</v>
      </c>
      <c r="E1126" s="56" t="s">
        <v>200</v>
      </c>
    </row>
    <row r="1127" spans="1:5">
      <c r="A1127" s="213" t="s">
        <v>1324</v>
      </c>
      <c r="B1127" s="213" t="s">
        <v>1325</v>
      </c>
      <c r="C1127" s="213" t="s">
        <v>1364</v>
      </c>
      <c r="D1127" s="56">
        <v>1</v>
      </c>
      <c r="E1127" s="56" t="s">
        <v>200</v>
      </c>
    </row>
    <row r="1128" spans="1:5">
      <c r="A1128" s="213" t="s">
        <v>1324</v>
      </c>
      <c r="B1128" s="213" t="s">
        <v>1325</v>
      </c>
      <c r="C1128" s="213" t="s">
        <v>1365</v>
      </c>
      <c r="D1128" s="56">
        <v>1</v>
      </c>
      <c r="E1128" s="56" t="s">
        <v>200</v>
      </c>
    </row>
    <row r="1129" spans="1:5">
      <c r="A1129" s="213" t="s">
        <v>1324</v>
      </c>
      <c r="B1129" s="213" t="s">
        <v>1325</v>
      </c>
      <c r="C1129" s="213" t="s">
        <v>1366</v>
      </c>
      <c r="D1129" s="56">
        <v>1</v>
      </c>
      <c r="E1129" s="56" t="s">
        <v>200</v>
      </c>
    </row>
    <row r="1130" spans="1:5">
      <c r="A1130" s="213" t="s">
        <v>1324</v>
      </c>
      <c r="B1130" s="213" t="s">
        <v>1325</v>
      </c>
      <c r="C1130" s="213" t="s">
        <v>1367</v>
      </c>
      <c r="D1130" s="56">
        <v>1</v>
      </c>
      <c r="E1130" s="56" t="s">
        <v>206</v>
      </c>
    </row>
    <row r="1131" spans="1:5">
      <c r="A1131" s="213" t="s">
        <v>1324</v>
      </c>
      <c r="B1131" s="213" t="s">
        <v>1325</v>
      </c>
      <c r="C1131" s="213" t="s">
        <v>1368</v>
      </c>
      <c r="D1131" s="56">
        <v>2</v>
      </c>
      <c r="E1131" s="56" t="s">
        <v>200</v>
      </c>
    </row>
    <row r="1132" spans="1:5">
      <c r="A1132" s="213" t="s">
        <v>1324</v>
      </c>
      <c r="B1132" s="213" t="s">
        <v>1325</v>
      </c>
      <c r="C1132" s="213" t="s">
        <v>1369</v>
      </c>
      <c r="D1132" s="56">
        <v>1</v>
      </c>
      <c r="E1132" s="56" t="s">
        <v>206</v>
      </c>
    </row>
    <row r="1133" spans="1:5">
      <c r="A1133" s="213" t="s">
        <v>1324</v>
      </c>
      <c r="B1133" s="213" t="s">
        <v>1325</v>
      </c>
      <c r="C1133" s="213" t="s">
        <v>1370</v>
      </c>
      <c r="D1133" s="56">
        <v>1</v>
      </c>
      <c r="E1133" s="56" t="s">
        <v>206</v>
      </c>
    </row>
    <row r="1134" spans="1:5">
      <c r="A1134" s="213" t="s">
        <v>1324</v>
      </c>
      <c r="B1134" s="213" t="s">
        <v>1325</v>
      </c>
      <c r="C1134" s="213" t="s">
        <v>1371</v>
      </c>
      <c r="D1134" s="56">
        <v>2</v>
      </c>
      <c r="E1134" s="56" t="s">
        <v>200</v>
      </c>
    </row>
    <row r="1135" spans="1:5">
      <c r="A1135" s="213" t="s">
        <v>1324</v>
      </c>
      <c r="B1135" s="213" t="s">
        <v>1325</v>
      </c>
      <c r="C1135" s="213" t="s">
        <v>1372</v>
      </c>
      <c r="D1135" s="56">
        <v>1</v>
      </c>
      <c r="E1135" s="56" t="s">
        <v>200</v>
      </c>
    </row>
    <row r="1136" spans="1:5">
      <c r="A1136" s="213" t="s">
        <v>1324</v>
      </c>
      <c r="B1136" s="213" t="s">
        <v>1325</v>
      </c>
      <c r="C1136" s="213" t="s">
        <v>1373</v>
      </c>
      <c r="D1136" s="56">
        <v>1</v>
      </c>
      <c r="E1136" s="56" t="s">
        <v>200</v>
      </c>
    </row>
    <row r="1137" spans="1:5">
      <c r="A1137" s="213" t="s">
        <v>1324</v>
      </c>
      <c r="B1137" s="213" t="s">
        <v>1325</v>
      </c>
      <c r="C1137" s="213" t="s">
        <v>1374</v>
      </c>
      <c r="D1137" s="56">
        <v>1</v>
      </c>
      <c r="E1137" s="56" t="s">
        <v>206</v>
      </c>
    </row>
    <row r="1138" spans="1:5">
      <c r="A1138" s="213" t="s">
        <v>1324</v>
      </c>
      <c r="B1138" s="213" t="s">
        <v>1325</v>
      </c>
      <c r="C1138" s="213" t="s">
        <v>1375</v>
      </c>
      <c r="D1138" s="56">
        <v>1</v>
      </c>
      <c r="E1138" s="56" t="s">
        <v>58</v>
      </c>
    </row>
    <row r="1139" spans="1:5">
      <c r="A1139" s="213" t="s">
        <v>1324</v>
      </c>
      <c r="B1139" s="213" t="s">
        <v>1325</v>
      </c>
      <c r="C1139" s="213" t="s">
        <v>1376</v>
      </c>
      <c r="D1139" s="56">
        <v>1</v>
      </c>
      <c r="E1139" s="56" t="s">
        <v>200</v>
      </c>
    </row>
    <row r="1140" spans="1:5">
      <c r="A1140" s="213" t="s">
        <v>1324</v>
      </c>
      <c r="B1140" s="213" t="s">
        <v>1325</v>
      </c>
      <c r="C1140" s="213" t="s">
        <v>1377</v>
      </c>
      <c r="D1140" s="56">
        <v>1</v>
      </c>
      <c r="E1140" s="56" t="s">
        <v>206</v>
      </c>
    </row>
    <row r="1141" spans="1:5">
      <c r="A1141" s="213" t="s">
        <v>1324</v>
      </c>
      <c r="B1141" s="213" t="s">
        <v>1325</v>
      </c>
      <c r="C1141" s="213" t="s">
        <v>1378</v>
      </c>
      <c r="D1141" s="56">
        <v>1</v>
      </c>
      <c r="E1141" s="56" t="s">
        <v>58</v>
      </c>
    </row>
    <row r="1142" spans="1:5">
      <c r="A1142" s="213" t="s">
        <v>1324</v>
      </c>
      <c r="B1142" s="213" t="s">
        <v>1325</v>
      </c>
      <c r="C1142" s="213" t="s">
        <v>1379</v>
      </c>
      <c r="D1142" s="56">
        <v>1</v>
      </c>
      <c r="E1142" s="56" t="s">
        <v>58</v>
      </c>
    </row>
    <row r="1143" spans="1:5">
      <c r="A1143" s="213" t="s">
        <v>1324</v>
      </c>
      <c r="B1143" s="213" t="s">
        <v>1325</v>
      </c>
      <c r="C1143" s="213" t="s">
        <v>1380</v>
      </c>
      <c r="D1143" s="56">
        <v>1</v>
      </c>
      <c r="E1143" s="56" t="s">
        <v>58</v>
      </c>
    </row>
    <row r="1144" spans="1:5">
      <c r="A1144" s="213" t="s">
        <v>1324</v>
      </c>
      <c r="B1144" s="213" t="s">
        <v>1325</v>
      </c>
      <c r="C1144" s="213" t="s">
        <v>1381</v>
      </c>
      <c r="D1144" s="56">
        <v>1</v>
      </c>
      <c r="E1144" s="56" t="s">
        <v>58</v>
      </c>
    </row>
    <row r="1145" spans="1:5">
      <c r="A1145" s="213" t="s">
        <v>1324</v>
      </c>
      <c r="B1145" s="213" t="s">
        <v>1325</v>
      </c>
      <c r="C1145" s="213" t="s">
        <v>1382</v>
      </c>
      <c r="D1145" s="56">
        <v>1</v>
      </c>
      <c r="E1145" s="56" t="s">
        <v>58</v>
      </c>
    </row>
    <row r="1146" spans="1:5">
      <c r="A1146" s="213" t="s">
        <v>1324</v>
      </c>
      <c r="B1146" s="213" t="s">
        <v>1325</v>
      </c>
      <c r="C1146" s="213" t="s">
        <v>1383</v>
      </c>
      <c r="D1146" s="56">
        <v>1</v>
      </c>
      <c r="E1146" s="56" t="s">
        <v>195</v>
      </c>
    </row>
    <row r="1147" spans="1:5">
      <c r="A1147" s="213" t="s">
        <v>1324</v>
      </c>
      <c r="B1147" s="213" t="s">
        <v>1325</v>
      </c>
      <c r="C1147" s="213" t="s">
        <v>1384</v>
      </c>
      <c r="D1147" s="56">
        <v>1</v>
      </c>
      <c r="E1147" s="56" t="s">
        <v>206</v>
      </c>
    </row>
    <row r="1148" spans="1:5">
      <c r="A1148" s="213" t="s">
        <v>1324</v>
      </c>
      <c r="B1148" s="213" t="s">
        <v>1325</v>
      </c>
      <c r="C1148" s="213" t="s">
        <v>1385</v>
      </c>
      <c r="D1148" s="56">
        <v>1</v>
      </c>
      <c r="E1148" s="56" t="s">
        <v>58</v>
      </c>
    </row>
    <row r="1149" spans="1:5">
      <c r="A1149" s="213" t="s">
        <v>1324</v>
      </c>
      <c r="B1149" s="213" t="s">
        <v>1325</v>
      </c>
      <c r="C1149" s="213" t="s">
        <v>1386</v>
      </c>
      <c r="D1149" s="56">
        <v>1</v>
      </c>
      <c r="E1149" s="56" t="s">
        <v>200</v>
      </c>
    </row>
    <row r="1150" spans="1:5">
      <c r="A1150" s="213" t="s">
        <v>1324</v>
      </c>
      <c r="B1150" s="213" t="s">
        <v>1325</v>
      </c>
      <c r="C1150" s="213" t="s">
        <v>1387</v>
      </c>
      <c r="D1150" s="56">
        <v>1</v>
      </c>
      <c r="E1150" s="56" t="s">
        <v>200</v>
      </c>
    </row>
    <row r="1151" spans="1:5">
      <c r="A1151" s="213" t="s">
        <v>1324</v>
      </c>
      <c r="B1151" s="213" t="s">
        <v>1325</v>
      </c>
      <c r="C1151" s="213" t="s">
        <v>1388</v>
      </c>
      <c r="D1151" s="56">
        <v>1</v>
      </c>
      <c r="E1151" s="56" t="s">
        <v>58</v>
      </c>
    </row>
    <row r="1152" spans="1:5">
      <c r="A1152" s="213" t="s">
        <v>1324</v>
      </c>
      <c r="B1152" s="213" t="s">
        <v>1325</v>
      </c>
      <c r="C1152" s="213" t="s">
        <v>1389</v>
      </c>
      <c r="D1152" s="56">
        <v>1</v>
      </c>
      <c r="E1152" s="56" t="s">
        <v>58</v>
      </c>
    </row>
    <row r="1153" spans="1:5">
      <c r="A1153" s="213" t="s">
        <v>1324</v>
      </c>
      <c r="B1153" s="213" t="s">
        <v>1325</v>
      </c>
      <c r="C1153" s="213" t="s">
        <v>1390</v>
      </c>
      <c r="D1153" s="56">
        <v>1</v>
      </c>
      <c r="E1153" s="56" t="s">
        <v>58</v>
      </c>
    </row>
    <row r="1154" spans="1:5">
      <c r="A1154" s="213" t="s">
        <v>1324</v>
      </c>
      <c r="B1154" s="213" t="s">
        <v>1325</v>
      </c>
      <c r="C1154" s="213" t="s">
        <v>1391</v>
      </c>
      <c r="D1154" s="56">
        <v>1</v>
      </c>
      <c r="E1154" s="56" t="s">
        <v>206</v>
      </c>
    </row>
    <row r="1155" spans="1:5">
      <c r="A1155" s="213" t="s">
        <v>1324</v>
      </c>
      <c r="B1155" s="213" t="s">
        <v>1325</v>
      </c>
      <c r="C1155" s="213" t="s">
        <v>1392</v>
      </c>
      <c r="D1155" s="56">
        <v>1</v>
      </c>
      <c r="E1155" s="56" t="s">
        <v>206</v>
      </c>
    </row>
    <row r="1156" spans="1:5">
      <c r="A1156" s="213" t="s">
        <v>1324</v>
      </c>
      <c r="B1156" s="213" t="s">
        <v>1325</v>
      </c>
      <c r="C1156" s="213" t="s">
        <v>1393</v>
      </c>
      <c r="D1156" s="56">
        <v>1</v>
      </c>
      <c r="E1156" s="56" t="s">
        <v>58</v>
      </c>
    </row>
    <row r="1157" spans="1:5">
      <c r="A1157" s="213" t="s">
        <v>1324</v>
      </c>
      <c r="B1157" s="213" t="s">
        <v>1325</v>
      </c>
      <c r="C1157" s="213" t="s">
        <v>1394</v>
      </c>
      <c r="D1157" s="56">
        <v>1</v>
      </c>
      <c r="E1157" s="56" t="s">
        <v>206</v>
      </c>
    </row>
    <row r="1158" spans="1:5">
      <c r="A1158" s="213" t="s">
        <v>1324</v>
      </c>
      <c r="B1158" s="213" t="s">
        <v>1325</v>
      </c>
      <c r="C1158" s="213" t="s">
        <v>1395</v>
      </c>
      <c r="D1158" s="56">
        <v>1</v>
      </c>
      <c r="E1158" s="56" t="s">
        <v>200</v>
      </c>
    </row>
    <row r="1159" spans="1:5">
      <c r="A1159" s="213" t="s">
        <v>1324</v>
      </c>
      <c r="B1159" s="213" t="s">
        <v>1325</v>
      </c>
      <c r="C1159" s="213" t="s">
        <v>1396</v>
      </c>
      <c r="D1159" s="56">
        <v>1</v>
      </c>
      <c r="E1159" s="56" t="s">
        <v>58</v>
      </c>
    </row>
    <row r="1160" spans="1:5">
      <c r="A1160" s="213" t="s">
        <v>1324</v>
      </c>
      <c r="B1160" s="213" t="s">
        <v>1325</v>
      </c>
      <c r="C1160" s="213" t="s">
        <v>1397</v>
      </c>
      <c r="D1160" s="56">
        <v>1</v>
      </c>
      <c r="E1160" s="56" t="s">
        <v>58</v>
      </c>
    </row>
    <row r="1161" spans="1:5">
      <c r="A1161" s="213" t="s">
        <v>1324</v>
      </c>
      <c r="B1161" s="213" t="s">
        <v>1325</v>
      </c>
      <c r="C1161" s="213" t="s">
        <v>1398</v>
      </c>
      <c r="D1161" s="56">
        <v>2</v>
      </c>
      <c r="E1161" s="56" t="s">
        <v>206</v>
      </c>
    </row>
    <row r="1162" spans="1:5">
      <c r="A1162" s="213" t="s">
        <v>1324</v>
      </c>
      <c r="B1162" s="213" t="s">
        <v>1325</v>
      </c>
      <c r="C1162" s="213" t="s">
        <v>1399</v>
      </c>
      <c r="D1162" s="56">
        <v>1</v>
      </c>
      <c r="E1162" s="56" t="s">
        <v>58</v>
      </c>
    </row>
    <row r="1163" spans="1:5">
      <c r="A1163" s="213" t="s">
        <v>1324</v>
      </c>
      <c r="B1163" s="213" t="s">
        <v>1325</v>
      </c>
      <c r="C1163" s="213" t="s">
        <v>1400</v>
      </c>
      <c r="D1163" s="56">
        <v>1</v>
      </c>
      <c r="E1163" s="56" t="s">
        <v>200</v>
      </c>
    </row>
    <row r="1164" spans="1:5">
      <c r="A1164" s="213" t="s">
        <v>1324</v>
      </c>
      <c r="B1164" s="213" t="s">
        <v>1325</v>
      </c>
      <c r="C1164" s="213" t="s">
        <v>1401</v>
      </c>
      <c r="D1164" s="56">
        <v>1</v>
      </c>
      <c r="E1164" s="56" t="s">
        <v>206</v>
      </c>
    </row>
    <row r="1165" spans="1:5">
      <c r="A1165" s="213" t="s">
        <v>1324</v>
      </c>
      <c r="B1165" s="213" t="s">
        <v>1325</v>
      </c>
      <c r="C1165" s="213" t="s">
        <v>1402</v>
      </c>
      <c r="D1165" s="56">
        <v>1</v>
      </c>
      <c r="E1165" s="56" t="s">
        <v>58</v>
      </c>
    </row>
    <row r="1166" spans="1:5">
      <c r="A1166" s="213" t="s">
        <v>1324</v>
      </c>
      <c r="B1166" s="213" t="s">
        <v>1325</v>
      </c>
      <c r="C1166" s="213" t="s">
        <v>1403</v>
      </c>
      <c r="D1166" s="56">
        <v>1</v>
      </c>
      <c r="E1166" s="56" t="s">
        <v>58</v>
      </c>
    </row>
    <row r="1167" spans="1:5">
      <c r="A1167" s="213" t="s">
        <v>1324</v>
      </c>
      <c r="B1167" s="213" t="s">
        <v>1325</v>
      </c>
      <c r="C1167" s="213" t="s">
        <v>1404</v>
      </c>
      <c r="D1167" s="56">
        <v>1</v>
      </c>
      <c r="E1167" s="56" t="s">
        <v>200</v>
      </c>
    </row>
    <row r="1168" spans="1:5">
      <c r="A1168" s="213" t="s">
        <v>1324</v>
      </c>
      <c r="B1168" s="213" t="s">
        <v>1325</v>
      </c>
      <c r="C1168" s="213" t="s">
        <v>1405</v>
      </c>
      <c r="D1168" s="56">
        <v>1</v>
      </c>
      <c r="E1168" s="56" t="s">
        <v>200</v>
      </c>
    </row>
    <row r="1169" spans="1:5">
      <c r="A1169" s="213" t="s">
        <v>1324</v>
      </c>
      <c r="B1169" s="213" t="s">
        <v>1325</v>
      </c>
      <c r="C1169" s="213" t="s">
        <v>1406</v>
      </c>
      <c r="D1169" s="56">
        <v>1</v>
      </c>
      <c r="E1169" s="56" t="s">
        <v>58</v>
      </c>
    </row>
    <row r="1170" spans="1:5">
      <c r="A1170" s="213" t="s">
        <v>1324</v>
      </c>
      <c r="B1170" s="213" t="s">
        <v>1325</v>
      </c>
      <c r="C1170" s="213" t="s">
        <v>1407</v>
      </c>
      <c r="D1170" s="56">
        <v>1</v>
      </c>
      <c r="E1170" s="56" t="s">
        <v>200</v>
      </c>
    </row>
    <row r="1171" spans="1:5">
      <c r="A1171" s="213" t="s">
        <v>1324</v>
      </c>
      <c r="B1171" s="213" t="s">
        <v>1325</v>
      </c>
      <c r="C1171" s="213" t="s">
        <v>1408</v>
      </c>
      <c r="D1171" s="56">
        <v>2</v>
      </c>
      <c r="E1171" s="56" t="s">
        <v>200</v>
      </c>
    </row>
    <row r="1172" spans="1:5">
      <c r="A1172" s="213" t="s">
        <v>1324</v>
      </c>
      <c r="B1172" s="213" t="s">
        <v>1325</v>
      </c>
      <c r="C1172" s="213" t="s">
        <v>1409</v>
      </c>
      <c r="D1172" s="56">
        <v>2</v>
      </c>
      <c r="E1172" s="56" t="s">
        <v>200</v>
      </c>
    </row>
    <row r="1173" spans="1:5">
      <c r="A1173" s="213" t="s">
        <v>1324</v>
      </c>
      <c r="B1173" s="213" t="s">
        <v>1325</v>
      </c>
      <c r="C1173" s="213" t="s">
        <v>1410</v>
      </c>
      <c r="D1173" s="56">
        <v>2</v>
      </c>
      <c r="E1173" s="56" t="s">
        <v>200</v>
      </c>
    </row>
    <row r="1174" spans="1:5">
      <c r="A1174" s="213" t="s">
        <v>1324</v>
      </c>
      <c r="B1174" s="213" t="s">
        <v>1325</v>
      </c>
      <c r="C1174" s="213" t="s">
        <v>1411</v>
      </c>
      <c r="D1174" s="56">
        <v>2</v>
      </c>
      <c r="E1174" s="56" t="s">
        <v>206</v>
      </c>
    </row>
    <row r="1175" spans="1:5">
      <c r="A1175" s="213" t="s">
        <v>1324</v>
      </c>
      <c r="B1175" s="213" t="s">
        <v>1325</v>
      </c>
      <c r="C1175" s="213" t="s">
        <v>1412</v>
      </c>
      <c r="D1175" s="56">
        <v>1</v>
      </c>
      <c r="E1175" s="56" t="s">
        <v>58</v>
      </c>
    </row>
    <row r="1176" spans="1:5">
      <c r="A1176" s="213" t="s">
        <v>1324</v>
      </c>
      <c r="B1176" s="213" t="s">
        <v>1325</v>
      </c>
      <c r="C1176" s="213" t="s">
        <v>1413</v>
      </c>
      <c r="D1176" s="56">
        <v>1</v>
      </c>
      <c r="E1176" s="56" t="s">
        <v>206</v>
      </c>
    </row>
    <row r="1177" spans="1:5">
      <c r="A1177" s="213" t="s">
        <v>1324</v>
      </c>
      <c r="B1177" s="213" t="s">
        <v>1325</v>
      </c>
      <c r="C1177" s="213" t="s">
        <v>1414</v>
      </c>
      <c r="D1177" s="56">
        <v>1</v>
      </c>
      <c r="E1177" s="56" t="s">
        <v>200</v>
      </c>
    </row>
    <row r="1178" spans="1:5">
      <c r="A1178" s="213" t="s">
        <v>1324</v>
      </c>
      <c r="B1178" s="213" t="s">
        <v>1325</v>
      </c>
      <c r="C1178" s="213" t="s">
        <v>1415</v>
      </c>
      <c r="D1178" s="56">
        <v>1</v>
      </c>
      <c r="E1178" s="56" t="s">
        <v>58</v>
      </c>
    </row>
    <row r="1179" spans="1:5">
      <c r="A1179" s="213" t="s">
        <v>1324</v>
      </c>
      <c r="B1179" s="213" t="s">
        <v>1325</v>
      </c>
      <c r="C1179" s="213" t="s">
        <v>1416</v>
      </c>
      <c r="D1179" s="56">
        <v>1</v>
      </c>
      <c r="E1179" s="56" t="s">
        <v>200</v>
      </c>
    </row>
    <row r="1180" spans="1:5">
      <c r="A1180" s="213" t="s">
        <v>1324</v>
      </c>
      <c r="B1180" s="213" t="s">
        <v>1325</v>
      </c>
      <c r="C1180" s="213" t="s">
        <v>1417</v>
      </c>
      <c r="D1180" s="56">
        <v>1</v>
      </c>
      <c r="E1180" s="56" t="s">
        <v>58</v>
      </c>
    </row>
    <row r="1181" spans="1:5">
      <c r="A1181" s="213" t="s">
        <v>1324</v>
      </c>
      <c r="B1181" s="213" t="s">
        <v>1325</v>
      </c>
      <c r="C1181" s="213" t="s">
        <v>1418</v>
      </c>
      <c r="D1181" s="56">
        <v>1</v>
      </c>
      <c r="E1181" s="56" t="s">
        <v>206</v>
      </c>
    </row>
    <row r="1182" spans="1:5">
      <c r="A1182" s="213" t="s">
        <v>1324</v>
      </c>
      <c r="B1182" s="213" t="s">
        <v>1325</v>
      </c>
      <c r="C1182" s="213" t="s">
        <v>1419</v>
      </c>
      <c r="D1182" s="56">
        <v>1</v>
      </c>
      <c r="E1182" s="56" t="s">
        <v>200</v>
      </c>
    </row>
    <row r="1183" spans="1:5">
      <c r="A1183" s="213" t="s">
        <v>1324</v>
      </c>
      <c r="B1183" s="213" t="s">
        <v>1325</v>
      </c>
      <c r="C1183" s="213" t="s">
        <v>1420</v>
      </c>
      <c r="D1183" s="56">
        <v>1</v>
      </c>
      <c r="E1183" s="56" t="s">
        <v>206</v>
      </c>
    </row>
    <row r="1184" spans="1:5">
      <c r="A1184" s="213" t="s">
        <v>1324</v>
      </c>
      <c r="B1184" s="213" t="s">
        <v>1325</v>
      </c>
      <c r="C1184" s="213" t="s">
        <v>1421</v>
      </c>
      <c r="D1184" s="56">
        <v>1</v>
      </c>
      <c r="E1184" s="56" t="s">
        <v>206</v>
      </c>
    </row>
    <row r="1185" spans="1:5">
      <c r="A1185" s="213" t="s">
        <v>1324</v>
      </c>
      <c r="B1185" s="213" t="s">
        <v>1325</v>
      </c>
      <c r="C1185" s="213" t="s">
        <v>1422</v>
      </c>
      <c r="D1185" s="56">
        <v>1</v>
      </c>
      <c r="E1185" s="56" t="s">
        <v>206</v>
      </c>
    </row>
    <row r="1186" spans="1:5">
      <c r="A1186" s="213" t="s">
        <v>1324</v>
      </c>
      <c r="B1186" s="213" t="s">
        <v>1325</v>
      </c>
      <c r="C1186" s="213" t="s">
        <v>1423</v>
      </c>
      <c r="D1186" s="56">
        <v>1</v>
      </c>
      <c r="E1186" s="56" t="s">
        <v>206</v>
      </c>
    </row>
    <row r="1187" spans="1:5">
      <c r="A1187" s="213" t="s">
        <v>1324</v>
      </c>
      <c r="B1187" s="213" t="s">
        <v>1325</v>
      </c>
      <c r="C1187" s="213" t="s">
        <v>1424</v>
      </c>
      <c r="D1187" s="56">
        <v>1</v>
      </c>
      <c r="E1187" s="56" t="s">
        <v>206</v>
      </c>
    </row>
    <row r="1188" spans="1:5">
      <c r="A1188" s="213" t="s">
        <v>1324</v>
      </c>
      <c r="B1188" s="213" t="s">
        <v>1325</v>
      </c>
      <c r="C1188" s="213" t="s">
        <v>1425</v>
      </c>
      <c r="D1188" s="56">
        <v>1</v>
      </c>
      <c r="E1188" s="56" t="s">
        <v>200</v>
      </c>
    </row>
    <row r="1189" spans="1:5">
      <c r="A1189" s="213" t="s">
        <v>1324</v>
      </c>
      <c r="B1189" s="213" t="s">
        <v>1325</v>
      </c>
      <c r="C1189" s="213" t="s">
        <v>1426</v>
      </c>
      <c r="D1189" s="56">
        <v>1</v>
      </c>
      <c r="E1189" s="56" t="s">
        <v>200</v>
      </c>
    </row>
    <row r="1190" spans="1:5">
      <c r="A1190" s="213" t="s">
        <v>1324</v>
      </c>
      <c r="B1190" s="213" t="s">
        <v>1325</v>
      </c>
      <c r="C1190" s="213" t="s">
        <v>1427</v>
      </c>
      <c r="D1190" s="56">
        <v>1</v>
      </c>
      <c r="E1190" s="56" t="s">
        <v>58</v>
      </c>
    </row>
    <row r="1191" spans="1:5">
      <c r="A1191" s="213" t="s">
        <v>1324</v>
      </c>
      <c r="B1191" s="213" t="s">
        <v>1325</v>
      </c>
      <c r="C1191" s="213" t="s">
        <v>1428</v>
      </c>
      <c r="D1191" s="56">
        <v>1</v>
      </c>
      <c r="E1191" s="56" t="s">
        <v>200</v>
      </c>
    </row>
    <row r="1192" spans="1:5">
      <c r="A1192" s="213" t="s">
        <v>1324</v>
      </c>
      <c r="B1192" s="213" t="s">
        <v>1325</v>
      </c>
      <c r="C1192" s="213" t="s">
        <v>1429</v>
      </c>
      <c r="D1192" s="56">
        <v>1</v>
      </c>
      <c r="E1192" s="56" t="s">
        <v>206</v>
      </c>
    </row>
    <row r="1193" spans="1:5">
      <c r="A1193" s="213" t="s">
        <v>1324</v>
      </c>
      <c r="B1193" s="213" t="s">
        <v>1325</v>
      </c>
      <c r="C1193" s="213" t="s">
        <v>1430</v>
      </c>
      <c r="D1193" s="56">
        <v>1</v>
      </c>
      <c r="E1193" s="56" t="s">
        <v>200</v>
      </c>
    </row>
    <row r="1194" spans="1:5">
      <c r="A1194" s="213" t="s">
        <v>1324</v>
      </c>
      <c r="B1194" s="213" t="s">
        <v>1325</v>
      </c>
      <c r="C1194" s="213" t="s">
        <v>1431</v>
      </c>
      <c r="D1194" s="56">
        <v>2</v>
      </c>
      <c r="E1194" s="56" t="s">
        <v>200</v>
      </c>
    </row>
    <row r="1195" spans="1:5">
      <c r="A1195" s="213" t="s">
        <v>1324</v>
      </c>
      <c r="B1195" s="213" t="s">
        <v>1325</v>
      </c>
      <c r="C1195" s="213" t="s">
        <v>1432</v>
      </c>
      <c r="D1195" s="56">
        <v>1</v>
      </c>
      <c r="E1195" s="56" t="s">
        <v>58</v>
      </c>
    </row>
    <row r="1196" spans="1:5">
      <c r="A1196" s="213" t="s">
        <v>1324</v>
      </c>
      <c r="B1196" s="213" t="s">
        <v>1325</v>
      </c>
      <c r="C1196" s="213" t="s">
        <v>1433</v>
      </c>
      <c r="D1196" s="56">
        <v>1</v>
      </c>
      <c r="E1196" s="56" t="s">
        <v>58</v>
      </c>
    </row>
    <row r="1197" spans="1:5">
      <c r="A1197" s="213" t="s">
        <v>1324</v>
      </c>
      <c r="B1197" s="213" t="s">
        <v>1325</v>
      </c>
      <c r="C1197" s="213" t="s">
        <v>1434</v>
      </c>
      <c r="D1197" s="56">
        <v>1</v>
      </c>
      <c r="E1197" s="56" t="s">
        <v>58</v>
      </c>
    </row>
    <row r="1198" spans="1:5">
      <c r="A1198" s="213" t="s">
        <v>1324</v>
      </c>
      <c r="B1198" s="213" t="s">
        <v>1325</v>
      </c>
      <c r="C1198" s="213" t="s">
        <v>1435</v>
      </c>
      <c r="D1198" s="56">
        <v>1</v>
      </c>
      <c r="E1198" s="56" t="s">
        <v>206</v>
      </c>
    </row>
    <row r="1199" spans="1:5">
      <c r="A1199" s="213" t="s">
        <v>1324</v>
      </c>
      <c r="B1199" s="213" t="s">
        <v>1325</v>
      </c>
      <c r="C1199" s="213" t="s">
        <v>1436</v>
      </c>
      <c r="D1199" s="56">
        <v>1</v>
      </c>
      <c r="E1199" s="56" t="s">
        <v>206</v>
      </c>
    </row>
    <row r="1200" spans="1:5">
      <c r="A1200" s="213" t="s">
        <v>1324</v>
      </c>
      <c r="B1200" s="213" t="s">
        <v>1325</v>
      </c>
      <c r="C1200" s="213" t="s">
        <v>1437</v>
      </c>
      <c r="D1200" s="56">
        <v>1</v>
      </c>
      <c r="E1200" s="56" t="s">
        <v>206</v>
      </c>
    </row>
    <row r="1201" spans="1:5">
      <c r="A1201" s="213" t="s">
        <v>1324</v>
      </c>
      <c r="B1201" s="213" t="s">
        <v>1325</v>
      </c>
      <c r="C1201" s="213" t="s">
        <v>1438</v>
      </c>
      <c r="D1201" s="56">
        <v>1</v>
      </c>
      <c r="E1201" s="56" t="s">
        <v>58</v>
      </c>
    </row>
    <row r="1202" spans="1:5">
      <c r="A1202" s="213" t="s">
        <v>1324</v>
      </c>
      <c r="B1202" s="213" t="s">
        <v>1325</v>
      </c>
      <c r="C1202" s="213" t="s">
        <v>1439</v>
      </c>
      <c r="D1202" s="56">
        <v>1</v>
      </c>
      <c r="E1202" s="56" t="s">
        <v>58</v>
      </c>
    </row>
    <row r="1203" spans="1:5">
      <c r="A1203" s="213" t="s">
        <v>1324</v>
      </c>
      <c r="B1203" s="213" t="s">
        <v>1325</v>
      </c>
      <c r="C1203" s="213" t="s">
        <v>1440</v>
      </c>
      <c r="D1203" s="56">
        <v>1</v>
      </c>
      <c r="E1203" s="56" t="s">
        <v>58</v>
      </c>
    </row>
    <row r="1204" spans="1:5">
      <c r="A1204" s="213" t="s">
        <v>1324</v>
      </c>
      <c r="B1204" s="213" t="s">
        <v>1325</v>
      </c>
      <c r="C1204" s="213" t="s">
        <v>1441</v>
      </c>
      <c r="D1204" s="56">
        <v>1</v>
      </c>
      <c r="E1204" s="56" t="s">
        <v>58</v>
      </c>
    </row>
    <row r="1205" spans="1:5">
      <c r="A1205" s="213" t="s">
        <v>1324</v>
      </c>
      <c r="B1205" s="213" t="s">
        <v>1325</v>
      </c>
      <c r="C1205" s="213" t="s">
        <v>1442</v>
      </c>
      <c r="D1205" s="56">
        <v>2</v>
      </c>
      <c r="E1205" s="56" t="s">
        <v>200</v>
      </c>
    </row>
    <row r="1206" spans="1:5">
      <c r="A1206" s="213" t="s">
        <v>1324</v>
      </c>
      <c r="B1206" s="213" t="s">
        <v>1325</v>
      </c>
      <c r="C1206" s="213" t="s">
        <v>1443</v>
      </c>
      <c r="D1206" s="56">
        <v>1</v>
      </c>
      <c r="E1206" s="56" t="s">
        <v>206</v>
      </c>
    </row>
    <row r="1207" spans="1:5">
      <c r="A1207" s="213" t="s">
        <v>1324</v>
      </c>
      <c r="B1207" s="213" t="s">
        <v>1325</v>
      </c>
      <c r="C1207" s="213" t="s">
        <v>1444</v>
      </c>
      <c r="D1207" s="56">
        <v>1</v>
      </c>
      <c r="E1207" s="56" t="s">
        <v>58</v>
      </c>
    </row>
    <row r="1208" spans="1:5">
      <c r="A1208" s="213" t="s">
        <v>1324</v>
      </c>
      <c r="B1208" s="213" t="s">
        <v>1325</v>
      </c>
      <c r="C1208" s="213" t="s">
        <v>1445</v>
      </c>
      <c r="D1208" s="56">
        <v>1</v>
      </c>
      <c r="E1208" s="56" t="s">
        <v>200</v>
      </c>
    </row>
    <row r="1209" spans="1:5">
      <c r="A1209" s="213" t="s">
        <v>1324</v>
      </c>
      <c r="B1209" s="213" t="s">
        <v>1325</v>
      </c>
      <c r="C1209" s="213" t="s">
        <v>1446</v>
      </c>
      <c r="D1209" s="56">
        <v>1</v>
      </c>
      <c r="E1209" s="56" t="s">
        <v>206</v>
      </c>
    </row>
    <row r="1210" spans="1:5">
      <c r="A1210" s="213" t="s">
        <v>1324</v>
      </c>
      <c r="B1210" s="213" t="s">
        <v>1325</v>
      </c>
      <c r="C1210" s="213" t="s">
        <v>1447</v>
      </c>
      <c r="D1210" s="56">
        <v>1</v>
      </c>
      <c r="E1210" s="56" t="s">
        <v>58</v>
      </c>
    </row>
    <row r="1211" spans="1:5">
      <c r="A1211" s="213" t="s">
        <v>1324</v>
      </c>
      <c r="B1211" s="213" t="s">
        <v>1325</v>
      </c>
      <c r="C1211" s="213" t="s">
        <v>1448</v>
      </c>
      <c r="D1211" s="56">
        <v>2</v>
      </c>
      <c r="E1211" s="56" t="s">
        <v>200</v>
      </c>
    </row>
    <row r="1212" spans="1:5">
      <c r="A1212" s="213" t="s">
        <v>1324</v>
      </c>
      <c r="B1212" s="213" t="s">
        <v>1325</v>
      </c>
      <c r="C1212" s="213" t="s">
        <v>1449</v>
      </c>
      <c r="D1212" s="56">
        <v>1</v>
      </c>
      <c r="E1212" s="56" t="s">
        <v>58</v>
      </c>
    </row>
    <row r="1213" spans="1:5">
      <c r="A1213" s="213" t="s">
        <v>1324</v>
      </c>
      <c r="B1213" s="213" t="s">
        <v>1325</v>
      </c>
      <c r="C1213" s="213" t="s">
        <v>1450</v>
      </c>
      <c r="D1213" s="56">
        <v>1</v>
      </c>
      <c r="E1213" s="56" t="s">
        <v>206</v>
      </c>
    </row>
    <row r="1214" spans="1:5">
      <c r="A1214" s="213" t="s">
        <v>1324</v>
      </c>
      <c r="B1214" s="213" t="s">
        <v>1325</v>
      </c>
      <c r="C1214" s="213" t="s">
        <v>1451</v>
      </c>
      <c r="D1214" s="56">
        <v>1</v>
      </c>
      <c r="E1214" s="56" t="s">
        <v>200</v>
      </c>
    </row>
    <row r="1215" spans="1:5">
      <c r="A1215" s="213" t="s">
        <v>1324</v>
      </c>
      <c r="B1215" s="213" t="s">
        <v>1325</v>
      </c>
      <c r="C1215" s="213" t="s">
        <v>1452</v>
      </c>
      <c r="D1215" s="56">
        <v>1</v>
      </c>
      <c r="E1215" s="56" t="s">
        <v>200</v>
      </c>
    </row>
    <row r="1216" spans="1:5">
      <c r="A1216" s="213" t="s">
        <v>1324</v>
      </c>
      <c r="B1216" s="213" t="s">
        <v>1325</v>
      </c>
      <c r="C1216" s="213" t="s">
        <v>1453</v>
      </c>
      <c r="D1216" s="56">
        <v>2</v>
      </c>
      <c r="E1216" s="56" t="s">
        <v>200</v>
      </c>
    </row>
    <row r="1217" spans="1:5">
      <c r="A1217" s="213" t="s">
        <v>1324</v>
      </c>
      <c r="B1217" s="213" t="s">
        <v>1325</v>
      </c>
      <c r="C1217" s="213" t="s">
        <v>1454</v>
      </c>
      <c r="D1217" s="56">
        <v>1</v>
      </c>
      <c r="E1217" s="56" t="s">
        <v>58</v>
      </c>
    </row>
    <row r="1218" spans="1:5">
      <c r="A1218" s="213" t="s">
        <v>1324</v>
      </c>
      <c r="B1218" s="213" t="s">
        <v>1325</v>
      </c>
      <c r="C1218" s="213" t="s">
        <v>1455</v>
      </c>
      <c r="D1218" s="56">
        <v>1</v>
      </c>
      <c r="E1218" s="56" t="s">
        <v>58</v>
      </c>
    </row>
    <row r="1219" spans="1:5">
      <c r="A1219" s="213" t="s">
        <v>1324</v>
      </c>
      <c r="B1219" s="213" t="s">
        <v>1325</v>
      </c>
      <c r="C1219" s="213" t="s">
        <v>1456</v>
      </c>
      <c r="D1219" s="56">
        <v>1</v>
      </c>
      <c r="E1219" s="56" t="s">
        <v>200</v>
      </c>
    </row>
    <row r="1220" spans="1:5">
      <c r="A1220" s="213" t="s">
        <v>1324</v>
      </c>
      <c r="B1220" s="213" t="s">
        <v>1325</v>
      </c>
      <c r="C1220" s="213" t="s">
        <v>1457</v>
      </c>
      <c r="D1220" s="56">
        <v>1</v>
      </c>
      <c r="E1220" s="56" t="s">
        <v>58</v>
      </c>
    </row>
    <row r="1221" spans="1:5">
      <c r="A1221" s="213" t="s">
        <v>1324</v>
      </c>
      <c r="B1221" s="213" t="s">
        <v>1325</v>
      </c>
      <c r="C1221" s="213" t="s">
        <v>1458</v>
      </c>
      <c r="D1221" s="56">
        <v>1</v>
      </c>
      <c r="E1221" s="56" t="s">
        <v>58</v>
      </c>
    </row>
    <row r="1222" spans="1:5">
      <c r="A1222" s="213" t="s">
        <v>1324</v>
      </c>
      <c r="B1222" s="213" t="s">
        <v>1325</v>
      </c>
      <c r="C1222" s="213" t="s">
        <v>1459</v>
      </c>
      <c r="D1222" s="56">
        <v>1</v>
      </c>
      <c r="E1222" s="56" t="s">
        <v>58</v>
      </c>
    </row>
    <row r="1223" spans="1:5">
      <c r="A1223" s="213" t="s">
        <v>1324</v>
      </c>
      <c r="B1223" s="213" t="s">
        <v>1325</v>
      </c>
      <c r="C1223" s="213" t="s">
        <v>1460</v>
      </c>
      <c r="D1223" s="56">
        <v>1</v>
      </c>
      <c r="E1223" s="56" t="s">
        <v>58</v>
      </c>
    </row>
    <row r="1224" spans="1:5">
      <c r="A1224" s="213" t="s">
        <v>1324</v>
      </c>
      <c r="B1224" s="213" t="s">
        <v>1325</v>
      </c>
      <c r="C1224" s="213" t="s">
        <v>1461</v>
      </c>
      <c r="D1224" s="56">
        <v>1</v>
      </c>
      <c r="E1224" s="56" t="s">
        <v>206</v>
      </c>
    </row>
    <row r="1225" spans="1:5">
      <c r="A1225" s="213" t="s">
        <v>1324</v>
      </c>
      <c r="B1225" s="213" t="s">
        <v>1325</v>
      </c>
      <c r="C1225" s="213" t="s">
        <v>1462</v>
      </c>
      <c r="D1225" s="56">
        <v>1</v>
      </c>
      <c r="E1225" s="56" t="s">
        <v>200</v>
      </c>
    </row>
    <row r="1226" spans="1:5">
      <c r="A1226" s="213" t="s">
        <v>1324</v>
      </c>
      <c r="B1226" s="213" t="s">
        <v>1325</v>
      </c>
      <c r="C1226" s="213" t="s">
        <v>1463</v>
      </c>
      <c r="D1226" s="56">
        <v>1</v>
      </c>
      <c r="E1226" s="56" t="s">
        <v>58</v>
      </c>
    </row>
    <row r="1227" spans="1:5">
      <c r="A1227" s="213" t="s">
        <v>1324</v>
      </c>
      <c r="B1227" s="213" t="s">
        <v>1325</v>
      </c>
      <c r="C1227" s="213" t="s">
        <v>1464</v>
      </c>
      <c r="D1227" s="56">
        <v>1</v>
      </c>
      <c r="E1227" s="56" t="s">
        <v>206</v>
      </c>
    </row>
    <row r="1228" spans="1:5">
      <c r="A1228" s="213" t="s">
        <v>1324</v>
      </c>
      <c r="B1228" s="213" t="s">
        <v>1325</v>
      </c>
      <c r="C1228" s="213" t="s">
        <v>1465</v>
      </c>
      <c r="D1228" s="56">
        <v>1</v>
      </c>
      <c r="E1228" s="56" t="s">
        <v>206</v>
      </c>
    </row>
    <row r="1229" spans="1:5">
      <c r="A1229" s="213" t="s">
        <v>1324</v>
      </c>
      <c r="B1229" s="213" t="s">
        <v>1325</v>
      </c>
      <c r="C1229" s="213" t="s">
        <v>1466</v>
      </c>
      <c r="D1229" s="56">
        <v>1</v>
      </c>
      <c r="E1229" s="56" t="s">
        <v>58</v>
      </c>
    </row>
    <row r="1230" spans="1:5">
      <c r="A1230" s="213" t="s">
        <v>1324</v>
      </c>
      <c r="B1230" s="213" t="s">
        <v>1325</v>
      </c>
      <c r="C1230" s="213" t="s">
        <v>1467</v>
      </c>
      <c r="D1230" s="56">
        <v>2</v>
      </c>
      <c r="E1230" s="56" t="s">
        <v>200</v>
      </c>
    </row>
    <row r="1231" spans="1:5">
      <c r="A1231" s="213" t="s">
        <v>1324</v>
      </c>
      <c r="B1231" s="213" t="s">
        <v>1325</v>
      </c>
      <c r="C1231" s="213" t="s">
        <v>1468</v>
      </c>
      <c r="D1231" s="56">
        <v>1</v>
      </c>
      <c r="E1231" s="56" t="s">
        <v>58</v>
      </c>
    </row>
    <row r="1232" spans="1:5">
      <c r="A1232" s="213" t="s">
        <v>1324</v>
      </c>
      <c r="B1232" s="213" t="s">
        <v>1325</v>
      </c>
      <c r="C1232" s="213" t="s">
        <v>1469</v>
      </c>
      <c r="D1232" s="56">
        <v>2</v>
      </c>
      <c r="E1232" s="56" t="s">
        <v>58</v>
      </c>
    </row>
    <row r="1233" spans="1:5">
      <c r="A1233" s="213" t="s">
        <v>1324</v>
      </c>
      <c r="B1233" s="213" t="s">
        <v>1325</v>
      </c>
      <c r="C1233" s="213" t="s">
        <v>1470</v>
      </c>
      <c r="D1233" s="56">
        <v>1</v>
      </c>
      <c r="E1233" s="56" t="s">
        <v>206</v>
      </c>
    </row>
    <row r="1234" spans="1:5">
      <c r="A1234" s="213" t="s">
        <v>1324</v>
      </c>
      <c r="B1234" s="213" t="s">
        <v>1325</v>
      </c>
      <c r="C1234" s="213" t="s">
        <v>1471</v>
      </c>
      <c r="D1234" s="56">
        <v>1</v>
      </c>
      <c r="E1234" s="56" t="s">
        <v>58</v>
      </c>
    </row>
    <row r="1235" spans="1:5">
      <c r="A1235" s="213" t="s">
        <v>1324</v>
      </c>
      <c r="B1235" s="213" t="s">
        <v>1325</v>
      </c>
      <c r="C1235" s="213" t="s">
        <v>1472</v>
      </c>
      <c r="D1235" s="56">
        <v>2</v>
      </c>
      <c r="E1235" s="56" t="s">
        <v>200</v>
      </c>
    </row>
    <row r="1236" spans="1:5">
      <c r="A1236" s="213" t="s">
        <v>1324</v>
      </c>
      <c r="B1236" s="213" t="s">
        <v>1325</v>
      </c>
      <c r="C1236" s="213" t="s">
        <v>1473</v>
      </c>
      <c r="D1236" s="56">
        <v>1</v>
      </c>
      <c r="E1236" s="56" t="s">
        <v>206</v>
      </c>
    </row>
    <row r="1237" spans="1:5">
      <c r="A1237" s="213" t="s">
        <v>1324</v>
      </c>
      <c r="B1237" s="213" t="s">
        <v>1325</v>
      </c>
      <c r="C1237" s="213" t="s">
        <v>1474</v>
      </c>
      <c r="D1237" s="56">
        <v>1</v>
      </c>
      <c r="E1237" s="56" t="s">
        <v>200</v>
      </c>
    </row>
    <row r="1238" spans="1:5">
      <c r="A1238" s="213" t="s">
        <v>1324</v>
      </c>
      <c r="B1238" s="213" t="s">
        <v>1325</v>
      </c>
      <c r="C1238" s="213" t="s">
        <v>1475</v>
      </c>
      <c r="D1238" s="56">
        <v>1</v>
      </c>
      <c r="E1238" s="56" t="s">
        <v>58</v>
      </c>
    </row>
    <row r="1239" spans="1:5">
      <c r="A1239" s="213" t="s">
        <v>1324</v>
      </c>
      <c r="B1239" s="213" t="s">
        <v>1325</v>
      </c>
      <c r="C1239" s="213" t="s">
        <v>1476</v>
      </c>
      <c r="D1239" s="56">
        <v>1</v>
      </c>
      <c r="E1239" s="56" t="s">
        <v>58</v>
      </c>
    </row>
    <row r="1240" spans="1:5">
      <c r="A1240" s="213" t="s">
        <v>1324</v>
      </c>
      <c r="B1240" s="213" t="s">
        <v>1325</v>
      </c>
      <c r="C1240" s="213" t="s">
        <v>1477</v>
      </c>
      <c r="D1240" s="56">
        <v>1</v>
      </c>
      <c r="E1240" s="56" t="s">
        <v>200</v>
      </c>
    </row>
    <row r="1241" spans="1:5">
      <c r="A1241" s="213" t="s">
        <v>1324</v>
      </c>
      <c r="B1241" s="213" t="s">
        <v>1325</v>
      </c>
      <c r="C1241" s="213" t="s">
        <v>1478</v>
      </c>
      <c r="D1241" s="56">
        <v>1</v>
      </c>
      <c r="E1241" s="56" t="s">
        <v>58</v>
      </c>
    </row>
    <row r="1242" spans="1:5">
      <c r="A1242" s="213" t="s">
        <v>1324</v>
      </c>
      <c r="B1242" s="213" t="s">
        <v>1325</v>
      </c>
      <c r="C1242" s="213" t="s">
        <v>1479</v>
      </c>
      <c r="D1242" s="56">
        <v>1</v>
      </c>
      <c r="E1242" s="56" t="s">
        <v>58</v>
      </c>
    </row>
    <row r="1243" spans="1:5">
      <c r="A1243" s="213" t="s">
        <v>1324</v>
      </c>
      <c r="B1243" s="213" t="s">
        <v>1325</v>
      </c>
      <c r="C1243" s="213" t="s">
        <v>1480</v>
      </c>
      <c r="D1243" s="56">
        <v>1</v>
      </c>
      <c r="E1243" s="56" t="s">
        <v>206</v>
      </c>
    </row>
    <row r="1244" spans="1:5">
      <c r="A1244" s="213" t="s">
        <v>1324</v>
      </c>
      <c r="B1244" s="213" t="s">
        <v>1325</v>
      </c>
      <c r="C1244" s="213" t="s">
        <v>1481</v>
      </c>
      <c r="D1244" s="56">
        <v>1</v>
      </c>
      <c r="E1244" s="56" t="s">
        <v>58</v>
      </c>
    </row>
    <row r="1245" spans="1:5">
      <c r="A1245" s="213" t="s">
        <v>1324</v>
      </c>
      <c r="B1245" s="213" t="s">
        <v>1325</v>
      </c>
      <c r="C1245" s="213" t="s">
        <v>1482</v>
      </c>
      <c r="D1245" s="56">
        <v>1</v>
      </c>
      <c r="E1245" s="56" t="s">
        <v>200</v>
      </c>
    </row>
    <row r="1246" spans="1:5">
      <c r="A1246" s="213" t="s">
        <v>1324</v>
      </c>
      <c r="B1246" s="213" t="s">
        <v>1325</v>
      </c>
      <c r="C1246" s="213" t="s">
        <v>1483</v>
      </c>
      <c r="D1246" s="56">
        <v>1</v>
      </c>
      <c r="E1246" s="56" t="s">
        <v>58</v>
      </c>
    </row>
    <row r="1247" spans="1:5">
      <c r="A1247" s="213" t="s">
        <v>1324</v>
      </c>
      <c r="B1247" s="213" t="s">
        <v>1325</v>
      </c>
      <c r="C1247" s="213" t="s">
        <v>1484</v>
      </c>
      <c r="D1247" s="56">
        <v>1</v>
      </c>
      <c r="E1247" s="56" t="s">
        <v>206</v>
      </c>
    </row>
    <row r="1248" spans="1:5">
      <c r="A1248" s="213" t="s">
        <v>1324</v>
      </c>
      <c r="B1248" s="213" t="s">
        <v>1325</v>
      </c>
      <c r="C1248" s="213" t="s">
        <v>1485</v>
      </c>
      <c r="D1248" s="56">
        <v>1</v>
      </c>
      <c r="E1248" s="56" t="s">
        <v>206</v>
      </c>
    </row>
    <row r="1249" spans="1:5">
      <c r="A1249" s="213" t="s">
        <v>1324</v>
      </c>
      <c r="B1249" s="213" t="s">
        <v>1325</v>
      </c>
      <c r="C1249" s="213" t="s">
        <v>1486</v>
      </c>
      <c r="D1249" s="56">
        <v>1</v>
      </c>
      <c r="E1249" s="56" t="s">
        <v>58</v>
      </c>
    </row>
    <row r="1250" spans="1:5">
      <c r="A1250" s="213" t="s">
        <v>1324</v>
      </c>
      <c r="B1250" s="213" t="s">
        <v>1325</v>
      </c>
      <c r="C1250" s="213" t="s">
        <v>1487</v>
      </c>
      <c r="D1250" s="56">
        <v>1</v>
      </c>
      <c r="E1250" s="56" t="s">
        <v>206</v>
      </c>
    </row>
    <row r="1251" spans="1:5">
      <c r="A1251" s="213" t="s">
        <v>1324</v>
      </c>
      <c r="B1251" s="213" t="s">
        <v>1325</v>
      </c>
      <c r="C1251" s="213" t="s">
        <v>1488</v>
      </c>
      <c r="D1251" s="56">
        <v>1</v>
      </c>
      <c r="E1251" s="56" t="s">
        <v>58</v>
      </c>
    </row>
    <row r="1252" spans="1:5">
      <c r="A1252" s="213" t="s">
        <v>1324</v>
      </c>
      <c r="B1252" s="213" t="s">
        <v>1325</v>
      </c>
      <c r="C1252" s="213" t="s">
        <v>1489</v>
      </c>
      <c r="D1252" s="56">
        <v>1</v>
      </c>
      <c r="E1252" s="56" t="s">
        <v>200</v>
      </c>
    </row>
    <row r="1253" spans="1:5">
      <c r="A1253" s="213" t="s">
        <v>1324</v>
      </c>
      <c r="B1253" s="213" t="s">
        <v>1325</v>
      </c>
      <c r="C1253" s="213" t="s">
        <v>1490</v>
      </c>
      <c r="D1253" s="56">
        <v>2</v>
      </c>
      <c r="E1253" s="56" t="s">
        <v>200</v>
      </c>
    </row>
    <row r="1254" spans="1:5">
      <c r="A1254" s="213" t="s">
        <v>1324</v>
      </c>
      <c r="B1254" s="213" t="s">
        <v>1325</v>
      </c>
      <c r="C1254" s="213" t="s">
        <v>1491</v>
      </c>
      <c r="D1254" s="56">
        <v>1</v>
      </c>
      <c r="E1254" s="56" t="s">
        <v>58</v>
      </c>
    </row>
    <row r="1255" spans="1:5">
      <c r="A1255" s="213" t="s">
        <v>1324</v>
      </c>
      <c r="B1255" s="213" t="s">
        <v>1325</v>
      </c>
      <c r="C1255" s="213" t="s">
        <v>1492</v>
      </c>
      <c r="D1255" s="56">
        <v>1</v>
      </c>
      <c r="E1255" s="56" t="s">
        <v>200</v>
      </c>
    </row>
    <row r="1256" spans="1:5">
      <c r="A1256" s="213" t="s">
        <v>1324</v>
      </c>
      <c r="B1256" s="213" t="s">
        <v>1325</v>
      </c>
      <c r="C1256" s="213" t="s">
        <v>1493</v>
      </c>
      <c r="D1256" s="56">
        <v>1</v>
      </c>
      <c r="E1256" s="56" t="s">
        <v>206</v>
      </c>
    </row>
    <row r="1257" spans="1:5">
      <c r="A1257" s="213" t="s">
        <v>1324</v>
      </c>
      <c r="B1257" s="213" t="s">
        <v>1325</v>
      </c>
      <c r="C1257" s="213" t="s">
        <v>1494</v>
      </c>
      <c r="D1257" s="56">
        <v>1</v>
      </c>
      <c r="E1257" s="56" t="s">
        <v>58</v>
      </c>
    </row>
    <row r="1258" spans="1:5">
      <c r="A1258" s="213" t="s">
        <v>1324</v>
      </c>
      <c r="B1258" s="213" t="s">
        <v>1325</v>
      </c>
      <c r="C1258" s="213" t="s">
        <v>1495</v>
      </c>
      <c r="D1258" s="56">
        <v>1</v>
      </c>
      <c r="E1258" s="56" t="s">
        <v>58</v>
      </c>
    </row>
    <row r="1259" spans="1:5">
      <c r="A1259" s="213" t="s">
        <v>1324</v>
      </c>
      <c r="B1259" s="213" t="s">
        <v>1325</v>
      </c>
      <c r="C1259" s="213" t="s">
        <v>1496</v>
      </c>
      <c r="D1259" s="56">
        <v>1</v>
      </c>
      <c r="E1259" s="56" t="s">
        <v>58</v>
      </c>
    </row>
    <row r="1260" spans="1:5">
      <c r="A1260" s="213" t="s">
        <v>1324</v>
      </c>
      <c r="B1260" s="213" t="s">
        <v>1325</v>
      </c>
      <c r="C1260" s="213" t="s">
        <v>1497</v>
      </c>
      <c r="D1260" s="56">
        <v>1</v>
      </c>
      <c r="E1260" s="56" t="s">
        <v>206</v>
      </c>
    </row>
    <row r="1261" spans="1:5">
      <c r="A1261" s="213" t="s">
        <v>1324</v>
      </c>
      <c r="B1261" s="213" t="s">
        <v>1325</v>
      </c>
      <c r="C1261" s="213" t="s">
        <v>1498</v>
      </c>
      <c r="D1261" s="56">
        <v>1</v>
      </c>
      <c r="E1261" s="56" t="s">
        <v>206</v>
      </c>
    </row>
    <row r="1262" spans="1:5">
      <c r="A1262" s="213" t="s">
        <v>1324</v>
      </c>
      <c r="B1262" s="213" t="s">
        <v>1325</v>
      </c>
      <c r="C1262" s="213" t="s">
        <v>1499</v>
      </c>
      <c r="D1262" s="56">
        <v>1</v>
      </c>
      <c r="E1262" s="56" t="s">
        <v>206</v>
      </c>
    </row>
    <row r="1263" spans="1:5">
      <c r="A1263" s="213" t="s">
        <v>1324</v>
      </c>
      <c r="B1263" s="213" t="s">
        <v>1325</v>
      </c>
      <c r="C1263" s="213" t="s">
        <v>1500</v>
      </c>
      <c r="D1263" s="56">
        <v>1</v>
      </c>
      <c r="E1263" s="56" t="s">
        <v>206</v>
      </c>
    </row>
    <row r="1264" spans="1:5">
      <c r="A1264" s="213" t="s">
        <v>1324</v>
      </c>
      <c r="B1264" s="213" t="s">
        <v>1325</v>
      </c>
      <c r="C1264" s="213" t="s">
        <v>1501</v>
      </c>
      <c r="D1264" s="56">
        <v>1</v>
      </c>
      <c r="E1264" s="56" t="s">
        <v>200</v>
      </c>
    </row>
    <row r="1265" spans="1:5">
      <c r="A1265" s="213" t="s">
        <v>1324</v>
      </c>
      <c r="B1265" s="213" t="s">
        <v>1325</v>
      </c>
      <c r="C1265" s="213" t="s">
        <v>1502</v>
      </c>
      <c r="D1265" s="56">
        <v>1</v>
      </c>
      <c r="E1265" s="56" t="s">
        <v>200</v>
      </c>
    </row>
    <row r="1266" spans="1:5">
      <c r="A1266" s="213" t="s">
        <v>1324</v>
      </c>
      <c r="B1266" s="213" t="s">
        <v>1325</v>
      </c>
      <c r="C1266" s="213" t="s">
        <v>1503</v>
      </c>
      <c r="D1266" s="56">
        <v>1</v>
      </c>
      <c r="E1266" s="56" t="s">
        <v>206</v>
      </c>
    </row>
    <row r="1267" spans="1:5">
      <c r="A1267" s="213" t="s">
        <v>1324</v>
      </c>
      <c r="B1267" s="213" t="s">
        <v>1325</v>
      </c>
      <c r="C1267" s="213" t="s">
        <v>1504</v>
      </c>
      <c r="D1267" s="56">
        <v>2</v>
      </c>
      <c r="E1267" s="56" t="s">
        <v>200</v>
      </c>
    </row>
    <row r="1268" spans="1:5">
      <c r="A1268" s="213" t="s">
        <v>1324</v>
      </c>
      <c r="B1268" s="213" t="s">
        <v>1325</v>
      </c>
      <c r="C1268" s="213" t="s">
        <v>1505</v>
      </c>
      <c r="D1268" s="56">
        <v>1</v>
      </c>
      <c r="E1268" s="56" t="s">
        <v>58</v>
      </c>
    </row>
    <row r="1269" spans="1:5">
      <c r="A1269" s="213" t="s">
        <v>1324</v>
      </c>
      <c r="B1269" s="213" t="s">
        <v>1325</v>
      </c>
      <c r="C1269" s="213" t="s">
        <v>1506</v>
      </c>
      <c r="D1269" s="56">
        <v>1</v>
      </c>
      <c r="E1269" s="56" t="s">
        <v>58</v>
      </c>
    </row>
    <row r="1270" spans="1:5">
      <c r="A1270" s="213" t="s">
        <v>1324</v>
      </c>
      <c r="B1270" s="213" t="s">
        <v>1325</v>
      </c>
      <c r="C1270" s="213" t="s">
        <v>1507</v>
      </c>
      <c r="D1270" s="56">
        <v>1</v>
      </c>
      <c r="E1270" s="56" t="s">
        <v>200</v>
      </c>
    </row>
    <row r="1271" spans="1:5">
      <c r="A1271" s="213" t="s">
        <v>1324</v>
      </c>
      <c r="B1271" s="213" t="s">
        <v>1325</v>
      </c>
      <c r="C1271" s="213" t="s">
        <v>1508</v>
      </c>
      <c r="D1271" s="56">
        <v>1</v>
      </c>
      <c r="E1271" s="56" t="s">
        <v>200</v>
      </c>
    </row>
  </sheetData>
  <sheetProtection algorithmName="SHA-512" hashValue="P2wFbHsDdOPnyQlVloQRhSC/e+U9rsb0pR6RYwHkVWXxceK0m7Ex9A/kQPKzGWto+O0mc1+MSgVIth/wd2vIUg==" saltValue="m/ZtpEhhDjGPbUk4NA67eA==" spinCount="100000" sheet="1" formatCells="0" formatColumns="0" formatRows="0" sort="0" autoFilter="0" pivotTables="0"/>
  <autoFilter ref="A3:E1271"/>
  <mergeCells count="30">
    <mergeCell ref="O131:R131"/>
    <mergeCell ref="S131:W131"/>
    <mergeCell ref="I118:K118"/>
    <mergeCell ref="I127:K127"/>
    <mergeCell ref="I128:K128"/>
    <mergeCell ref="I129:K129"/>
    <mergeCell ref="K131:N131"/>
    <mergeCell ref="I105:K105"/>
    <mergeCell ref="I106:K106"/>
    <mergeCell ref="I107:K107"/>
    <mergeCell ref="I116:K116"/>
    <mergeCell ref="I117:K117"/>
    <mergeCell ref="P28:R28"/>
    <mergeCell ref="T28:T29"/>
    <mergeCell ref="U28:U29"/>
    <mergeCell ref="V28:X28"/>
    <mergeCell ref="H26:L26"/>
    <mergeCell ref="N26:R26"/>
    <mergeCell ref="H28:H29"/>
    <mergeCell ref="I28:I29"/>
    <mergeCell ref="J28:L28"/>
    <mergeCell ref="N28:N29"/>
    <mergeCell ref="O28:O29"/>
    <mergeCell ref="I4:K4"/>
    <mergeCell ref="I15:K15"/>
    <mergeCell ref="G3:K3"/>
    <mergeCell ref="T26:X26"/>
    <mergeCell ref="H27:L27"/>
    <mergeCell ref="N27:R27"/>
    <mergeCell ref="T27:X27"/>
  </mergeCells>
  <pageMargins left="0.7" right="0.7" top="0.75" bottom="0.75" header="0.51180555555555496" footer="0.51180555555555496"/>
  <pageSetup paperSize="9" scale="31" firstPageNumber="0"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14</vt:i4>
      </vt:variant>
    </vt:vector>
  </HeadingPairs>
  <TitlesOfParts>
    <vt:vector size="20" baseType="lpstr">
      <vt:lpstr>Notice</vt:lpstr>
      <vt:lpstr>1a. Tableau surface agrément</vt:lpstr>
      <vt:lpstr>1b. Tableau surface conv APL</vt:lpstr>
      <vt:lpstr>1c. Tableau surface solde</vt:lpstr>
      <vt:lpstr>4. Fiche prépa conv APL_RS</vt:lpstr>
      <vt:lpstr>Donnees</vt:lpstr>
      <vt:lpstr>Essonne</vt:lpstr>
      <vt:lpstr>Hauts_de_Seine</vt:lpstr>
      <vt:lpstr>Paris</vt:lpstr>
      <vt:lpstr>Seine_et_Marne</vt:lpstr>
      <vt:lpstr>Seine_Saint_Denis</vt:lpstr>
      <vt:lpstr>Val_de_Marne</vt:lpstr>
      <vt:lpstr>Val_de_Oise</vt:lpstr>
      <vt:lpstr>Val_dOise</vt:lpstr>
      <vt:lpstr>Yvelines</vt:lpstr>
      <vt:lpstr>'1a. Tableau surface agrément'!Zone_d_impression</vt:lpstr>
      <vt:lpstr>'1b. Tableau surface conv APL'!Zone_d_impression</vt:lpstr>
      <vt:lpstr>'1c. Tableau surface solde'!Zone_d_impression</vt:lpstr>
      <vt:lpstr>'4. Fiche prépa conv APL_RS'!Zone_d_impression</vt:lpstr>
      <vt:lpstr>Donnees!Zone_d_impression</vt:lpstr>
    </vt:vector>
  </TitlesOfParts>
  <Company>MEDDE - MARS 2014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CANTON Dimitri</dc:creator>
  <dc:description/>
  <cp:lastModifiedBy>CANTON Dimitri</cp:lastModifiedBy>
  <cp:revision>1</cp:revision>
  <dcterms:created xsi:type="dcterms:W3CDTF">2023-03-03T11:31:33Z</dcterms:created>
  <dcterms:modified xsi:type="dcterms:W3CDTF">2023-10-19T16:53:36Z</dcterms:modified>
  <dc:language>fr-FR</dc:language>
</cp:coreProperties>
</file>